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01"/>
  <workbookPr defaultThemeVersion="166925"/>
  <mc:AlternateContent xmlns:mc="http://schemas.openxmlformats.org/markup-compatibility/2006">
    <mc:Choice Requires="x15">
      <x15ac:absPath xmlns:x15ac="http://schemas.microsoft.com/office/spreadsheetml/2010/11/ac" url="https://irexorg-my.sharepoint.com/personal/aagukoh_irex_org/Documents/Desktop/Emily/"/>
    </mc:Choice>
  </mc:AlternateContent>
  <xr:revisionPtr revIDLastSave="6" documentId="8_{EF351923-E922-4104-A0EE-184CB6D9AAD4}" xr6:coauthVersionLast="47" xr6:coauthVersionMax="47" xr10:uidLastSave="{BA962C33-218D-4EB9-9003-4B11DF6B73D1}"/>
  <bookViews>
    <workbookView xWindow="370" yWindow="620" windowWidth="18830" windowHeight="10180" tabRatio="598" xr2:uid="{00000000-000D-0000-FFFF-FFFF00000000}"/>
  </bookViews>
  <sheets>
    <sheet name="RFA Budget Template" sheetId="3" r:id="rId1"/>
    <sheet name="Trust FAA Budget with notes" sheetId="5" state="hidden" r:id="rId2"/>
  </sheets>
  <externalReferences>
    <externalReference r:id="rId3"/>
  </externalReferences>
  <definedNames>
    <definedName name="RATE">'[1]Year Trust budget Draft MJ'!$G$37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71" i="3" l="1"/>
  <c r="J70" i="3"/>
  <c r="J25" i="3" l="1"/>
  <c r="J24" i="3"/>
  <c r="J23" i="3"/>
  <c r="J22" i="3"/>
  <c r="J21" i="3"/>
  <c r="J41" i="3"/>
  <c r="J40" i="3"/>
  <c r="J39" i="3"/>
  <c r="J38" i="3"/>
  <c r="J37" i="3"/>
  <c r="J36" i="3"/>
  <c r="J35" i="3"/>
  <c r="J34" i="3"/>
  <c r="J72" i="3" l="1"/>
  <c r="J69" i="3"/>
  <c r="J68" i="3"/>
  <c r="J67" i="3"/>
  <c r="J64" i="3"/>
  <c r="J63" i="3"/>
  <c r="J62" i="3"/>
  <c r="J61" i="3"/>
  <c r="J60" i="3"/>
  <c r="J73" i="3" l="1"/>
  <c r="J65" i="3"/>
  <c r="J48" i="3"/>
  <c r="J49" i="3"/>
  <c r="J50" i="3"/>
  <c r="J47" i="3"/>
  <c r="J46" i="3"/>
  <c r="J45" i="3"/>
  <c r="J44" i="3"/>
  <c r="J43" i="3"/>
  <c r="J57" i="3"/>
  <c r="J56" i="3"/>
  <c r="J55" i="3"/>
  <c r="J54" i="3"/>
  <c r="J53" i="3"/>
  <c r="J28" i="3"/>
  <c r="J29" i="3"/>
  <c r="J30" i="3"/>
  <c r="J31" i="3"/>
  <c r="J27" i="3"/>
  <c r="J18" i="3"/>
  <c r="J17" i="3"/>
  <c r="J16" i="3"/>
  <c r="J15" i="3"/>
  <c r="J11" i="3"/>
  <c r="J14" i="3"/>
  <c r="J8" i="3"/>
  <c r="J9" i="3"/>
  <c r="J10" i="3"/>
  <c r="J32" i="3" l="1"/>
  <c r="J58" i="3"/>
  <c r="J19" i="3"/>
  <c r="J51" i="3"/>
  <c r="N50" i="5"/>
  <c r="R36" i="5"/>
  <c r="R40" i="5" s="1"/>
  <c r="R43" i="5" s="1"/>
  <c r="R44" i="5" s="1"/>
  <c r="E36" i="5"/>
  <c r="J36" i="5" s="1"/>
  <c r="E35" i="5"/>
  <c r="J35" i="5" s="1"/>
  <c r="J34" i="5"/>
  <c r="J33" i="5"/>
  <c r="E32" i="5"/>
  <c r="J32" i="5" s="1"/>
  <c r="J29" i="5"/>
  <c r="J30" i="5" s="1"/>
  <c r="J26" i="5"/>
  <c r="J25" i="5"/>
  <c r="J24" i="5"/>
  <c r="J23" i="5"/>
  <c r="E22" i="5"/>
  <c r="J22" i="5" s="1"/>
  <c r="E21" i="5"/>
  <c r="J21" i="5" s="1"/>
  <c r="E20" i="5"/>
  <c r="J20" i="5" s="1"/>
  <c r="E17" i="5"/>
  <c r="J17" i="5" s="1"/>
  <c r="C16" i="5"/>
  <c r="J16" i="5" s="1"/>
  <c r="O15" i="5"/>
  <c r="C15" i="5"/>
  <c r="J15" i="5" s="1"/>
  <c r="C14" i="5"/>
  <c r="J14" i="5" s="1"/>
  <c r="U13" i="5"/>
  <c r="O13" i="5"/>
  <c r="Q13" i="5" s="1"/>
  <c r="C13" i="5"/>
  <c r="J13" i="5" s="1"/>
  <c r="AB12" i="5"/>
  <c r="X11" i="5"/>
  <c r="X10" i="5"/>
  <c r="J10" i="5"/>
  <c r="J11" i="5" s="1"/>
  <c r="X9" i="5"/>
  <c r="X8" i="5"/>
  <c r="X7" i="5"/>
  <c r="X6" i="5"/>
  <c r="X5" i="5"/>
  <c r="X4" i="5"/>
  <c r="X3" i="5"/>
  <c r="J27" i="5" l="1"/>
  <c r="X12" i="5"/>
  <c r="J37" i="5"/>
  <c r="J18" i="5"/>
  <c r="J39" i="5" l="1"/>
  <c r="J40" i="5" s="1"/>
  <c r="J7" i="3" l="1"/>
  <c r="J12" i="3" l="1"/>
  <c r="J74" i="3" s="1"/>
</calcChain>
</file>

<file path=xl/sharedStrings.xml><?xml version="1.0" encoding="utf-8"?>
<sst xmlns="http://schemas.openxmlformats.org/spreadsheetml/2006/main" count="477" uniqueCount="91">
  <si>
    <t>Annex 2 - RFA Budget Template</t>
  </si>
  <si>
    <t>SHE's GREAT! Ukraine</t>
  </si>
  <si>
    <t>Period of Performance:</t>
  </si>
  <si>
    <t xml:space="preserve">-to- </t>
  </si>
  <si>
    <t>Instructions/Guidance</t>
  </si>
  <si>
    <t>Budget Notes</t>
  </si>
  <si>
    <t>Labor</t>
  </si>
  <si>
    <t>LOE</t>
  </si>
  <si>
    <t>Units</t>
  </si>
  <si>
    <t>Monthly Salary</t>
  </si>
  <si>
    <t>Quantity</t>
  </si>
  <si>
    <t xml:space="preserve">Quantity </t>
  </si>
  <si>
    <t>Total</t>
  </si>
  <si>
    <t>Please include Staff Titles and salary information including their % of time per month, monthly salary , and the # of months they will be supporting the project. In the Budget Notes, please summarize  how staff will support the project and what tasks  they will be responsible for. (Proposed Facilitators may be included as Staff)</t>
  </si>
  <si>
    <t>Program Manager</t>
  </si>
  <si>
    <t>Percentage</t>
  </si>
  <si>
    <t>Month</t>
  </si>
  <si>
    <t>n/a</t>
  </si>
  <si>
    <t>[Insert Notes]</t>
  </si>
  <si>
    <t>Facilitators</t>
  </si>
  <si>
    <t>[insert or Delete Staff Position]</t>
  </si>
  <si>
    <t>Subtotal</t>
  </si>
  <si>
    <t xml:space="preserve">Consultant Labor </t>
  </si>
  <si>
    <t>Monthly/ Daily Rate</t>
  </si>
  <si>
    <t>Please include any consultants that will be supporting the project. Costs can be based on daily or monthly rates. In the Budget Notes, please summarize how each consultant will support the project and what tasks they will be responsible for, as well as, the length of time they will be supporting the project. (Proposed Facilitators may be included as Staff)</t>
  </si>
  <si>
    <t>[insert or Delete Consultant Position]</t>
  </si>
  <si>
    <t>Days</t>
  </si>
  <si>
    <t>Pre-Program Launch</t>
  </si>
  <si>
    <t>Rate</t>
  </si>
  <si>
    <t>Please include relevant costs to support the planning and implementation of the Faciliators Workshop, Teachers Workshop, and Parents Meeting. Costs to consider include but are not limited to: instructional materials and meeting supplies, participant and stakeholder transportation costs, refreshments, etc. Please briefly describe the purpose of each cost in the budget notes.</t>
  </si>
  <si>
    <t>Venue/s Rental</t>
  </si>
  <si>
    <t>Meals</t>
  </si>
  <si>
    <t>Coffee and tea breaks</t>
  </si>
  <si>
    <t>Materials</t>
  </si>
  <si>
    <t>[Insert or Delete Cost]</t>
  </si>
  <si>
    <t>Phase I:  SHE's GREAT Gender and My Community Club</t>
  </si>
  <si>
    <t>Please include relevant costs to support the planning, implementation, and monitoring of the Gender and My Community Club. Costs to consider include but are not limited to: instructional materials and meeting supplies, participant and stakeholder transportation costs, refreshments, etc. Please briefly describe the purpose of each cost in the budget notes.</t>
  </si>
  <si>
    <t>Phase II:  SHE's GREAT! STEAM Camp</t>
  </si>
  <si>
    <r>
      <t>Please include costs related to the planning and implementation of the SHE's GREAT! STEAM Camp. Costs to consider include but are not limited to transportation, Materials, and honoraria for speakers and volunteers. Please briefly describe the purpose of each cost in the budget notes.</t>
    </r>
    <r>
      <rPr>
        <b/>
        <i/>
        <sz val="11"/>
        <color theme="1"/>
        <rFont val="Calibri"/>
        <family val="2"/>
        <scheme val="minor"/>
      </rPr>
      <t xml:space="preserve"> </t>
    </r>
    <r>
      <rPr>
        <i/>
        <sz val="11"/>
        <color theme="1"/>
        <rFont val="Calibri"/>
        <family val="2"/>
        <scheme val="minor"/>
      </rPr>
      <t>Note that IREX will procure and directly pay for the SHE's GREAT! STEAM Camp venue, so venue costs (including associated meal packages and lodging rates) should not be included.</t>
    </r>
  </si>
  <si>
    <t>[Text]</t>
  </si>
  <si>
    <t>Phase II:  IP Led Local Initiative</t>
  </si>
  <si>
    <r>
      <t>Please include costs related to the planning and implementation of your proposed local initiative. Costs to consider include but are not limited to venue, materials, meals, and refreshments. Please briefly describe the purpose of each cost in the budget notes.</t>
    </r>
    <r>
      <rPr>
        <b/>
        <i/>
        <sz val="11"/>
        <color theme="1"/>
        <rFont val="Calibri"/>
        <family val="2"/>
        <scheme val="minor"/>
      </rPr>
      <t xml:space="preserve"> </t>
    </r>
  </si>
  <si>
    <t>Phase III:  Community Action Projects and Follow-on Activities</t>
  </si>
  <si>
    <r>
      <t>Please include costs related  mentoring of Community Action Projects and implementation of Action Festivals. Please briefly describe the purpose of each cost in the budget notes.</t>
    </r>
    <r>
      <rPr>
        <b/>
        <i/>
        <sz val="11"/>
        <color theme="1"/>
        <rFont val="Calibri"/>
        <family val="2"/>
        <scheme val="minor"/>
      </rPr>
      <t xml:space="preserve"> </t>
    </r>
  </si>
  <si>
    <t>In-Country Travel</t>
  </si>
  <si>
    <t xml:space="preserve">Please include costs related to staff travel related to activity implementation, monitoring, and coordination with IREX. Cost to consider include but are not limited to transportation, lodging and M&amp;IE. Please briefly describe the purpose of each cost in the budget notes. </t>
  </si>
  <si>
    <t>Office Costs / Supplies</t>
  </si>
  <si>
    <t xml:space="preserve">Please include costs related to general office and operation costs, as well as personal protective equiptment (PPE) related to safe in-person activities in the context of SHE's GREAT!. Costs to consider include but are not limited to office rent, printing, internet, telephones, office supplies, masks, hand sanitizer, and wipes.  Please briefly describe the purpose of each cost in the budget notes. </t>
  </si>
  <si>
    <t>USD to ZAR</t>
  </si>
  <si>
    <t>OPI Support Budget</t>
  </si>
  <si>
    <t>(The bulk of the work is expected to completed by July 31, 2019, but an addition 10 days is included in the PoP to accommodate delays)</t>
  </si>
  <si>
    <t>FX Rate</t>
  </si>
  <si>
    <t>Description</t>
  </si>
  <si>
    <t>Program Officer</t>
  </si>
  <si>
    <t>The Program Officer  to provide regular coaching and accompaniment in addition to in-person and virtual training to Alumni Association Finalist. Program Officer will work with Alumni Association Finalist to ensure OPI process and associated deliverables are completed on schedule and submitted to IREX. This will include bi-weekly check-in calls with IREX DC, and Association Leadership to discuss OPI progress.</t>
  </si>
  <si>
    <t>Virtual Trainings</t>
  </si>
  <si>
    <t>Cost considerations</t>
  </si>
  <si>
    <t>Curruiculum Prep</t>
  </si>
  <si>
    <t xml:space="preserve">Subaward includes funding for the Trust  training team to develop and facilitate 3 virtual trainings. The content of training will be based on AA's OPI Action Plan. Trainings will be open to all 6 AA Semi-Finalists as appropriate. The content of training will be based on AA's OPI Action Plan and developed in coordination with IREX. </t>
  </si>
  <si>
    <t>For one virtual training session;  12 hours preparation time at a rate of R665, 3 hours at a rate of R665 per hour for delivery (actual training might be less), 8 hours post training support at a rate of R665 and report writing and finalising 8 hours. Zoom platform R330 to accommodate fellow numbers. 31 hours*R700=R20,615 + R330 (zoom) = R20,945*3 (trainings) = R62,835</t>
  </si>
  <si>
    <t>Training Delivery</t>
  </si>
  <si>
    <t>Post Training  Support</t>
  </si>
  <si>
    <t>Post Training Reporting</t>
  </si>
  <si>
    <t>Virtual Training Platform</t>
  </si>
  <si>
    <t>units</t>
  </si>
  <si>
    <t>In-Person Training &amp; TA</t>
  </si>
  <si>
    <t>Training</t>
  </si>
  <si>
    <t xml:space="preserve">Subaward includes funding for Program Officer to lead training Development and Implementation with the Trust's Training Team.  It is expected that the Trust will provide 1 in-person training in the home country of the Alumni Association Finalist. It is planned that 10 leading members Alumni Association members will benefit from the training. Travel funding is provided for 1 expert person to accompany the Program Officer to the training (this trip may be reallocated based on the needs of the OPI process). The content of training will be based on AA's OPI Action Plan and developed in coordination with IREX. </t>
  </si>
  <si>
    <t>Rate per day R5,320 per peson. 3 Preparation days, 4 delivery days, 3 post training reporting days. Total 10 days*R5,320rate per day = R53,200. Travel costs for in-person: Flights (comoros R25,000*2 + per-diem 6,800*2, cash advance: airport transfer + taxi fares R4,148*2).  Accommodation for five nights: (Comoros R12,500 *2), Travel insuarnce (R400*2) = R98,696. Grand total: R53,200 + R98,696 = R151,396</t>
  </si>
  <si>
    <t>Snacks and Lunch</t>
  </si>
  <si>
    <t>Pax</t>
  </si>
  <si>
    <t>Conference Room</t>
  </si>
  <si>
    <t>Supplies</t>
  </si>
  <si>
    <t>Participant Travel</t>
  </si>
  <si>
    <t>RT</t>
  </si>
  <si>
    <t>Communications</t>
  </si>
  <si>
    <t>Months</t>
  </si>
  <si>
    <t>Travel</t>
  </si>
  <si>
    <t>Airfare</t>
  </si>
  <si>
    <t>Tickets</t>
  </si>
  <si>
    <t>Trips</t>
  </si>
  <si>
    <t>Subaward includes funding for three trips to the conduct training, TA, and Evaluation in the home country of the Alumni Association Finalist. This includes Travel for 2 Trust staff to conduct in-person training and technical assistance, and travel for 1 Trust staff to conduct observation and evaulation.</t>
  </si>
  <si>
    <t>Travel costs for 2 evaluations: Flights (comoros R23,000*2 + per-diem 6,800*2, cash advance: airport transfer + taxi fares R4,148*2).  Accommodation for two nights nights: (Comoros R5,000 *2), Travel insuarnce (R400*2) = R79,696</t>
  </si>
  <si>
    <t>Lodging</t>
  </si>
  <si>
    <t>M&amp;IE</t>
  </si>
  <si>
    <t>Ground Transportation</t>
  </si>
  <si>
    <t>Pool</t>
  </si>
  <si>
    <t>Travel Insurance</t>
  </si>
  <si>
    <t>trips</t>
  </si>
  <si>
    <t>10% Indirect Rate</t>
  </si>
  <si>
    <t>Grant total: 88,696 + 154,696 + 82,890 + 91,955 = R 418,237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</si>
</sst>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 #,##0.00_-;\-* #,##0.00_-;_-* &quot;-&quot;??_-;_-@_-"/>
    <numFmt numFmtId="165" formatCode="_ * #,##0.00_ ;_ * \-#,##0.00_ ;_ * &quot;-&quot;??_ ;_ @_ "/>
  </numFmts>
  <fonts count="7">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0"/>
      <name val="Arial"/>
      <family val="2"/>
    </font>
    <font>
      <i/>
      <sz val="11"/>
      <color theme="1"/>
      <name val="Calibri"/>
      <family val="2"/>
      <scheme val="minor"/>
    </font>
    <font>
      <b/>
      <i/>
      <sz val="11"/>
      <color theme="1"/>
      <name val="Calibri"/>
      <family val="2"/>
      <scheme val="minor"/>
    </font>
  </fonts>
  <fills count="6">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1"/>
        <bgColor indexed="64"/>
      </patternFill>
    </fill>
    <fill>
      <patternFill patternType="solid">
        <fgColor theme="9"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auto="1"/>
      </left>
      <right style="thin">
        <color auto="1"/>
      </right>
      <top style="thin">
        <color auto="1"/>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thin">
        <color indexed="64"/>
      </right>
      <top/>
      <bottom style="thin">
        <color rgb="FF000000"/>
      </bottom>
      <diagonal/>
    </border>
    <border>
      <left/>
      <right style="thin">
        <color rgb="FF000000"/>
      </right>
      <top/>
      <bottom style="thin">
        <color rgb="FF000000"/>
      </bottom>
      <diagonal/>
    </border>
  </borders>
  <cellStyleXfs count="6">
    <xf numFmtId="0" fontId="0" fillId="0" borderId="0"/>
    <xf numFmtId="44"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4" fillId="0" borderId="0"/>
  </cellStyleXfs>
  <cellXfs count="75">
    <xf numFmtId="0" fontId="0" fillId="0" borderId="0" xfId="0"/>
    <xf numFmtId="0" fontId="0" fillId="0" borderId="1" xfId="0" applyBorder="1"/>
    <xf numFmtId="0" fontId="3" fillId="3" borderId="0" xfId="0" applyFont="1" applyFill="1"/>
    <xf numFmtId="0" fontId="0" fillId="3" borderId="0" xfId="0" applyFont="1" applyFill="1"/>
    <xf numFmtId="15" fontId="0" fillId="3" borderId="0" xfId="0" applyNumberFormat="1" applyFont="1" applyFill="1"/>
    <xf numFmtId="0" fontId="0" fillId="3" borderId="0" xfId="0" quotePrefix="1" applyFont="1" applyFill="1"/>
    <xf numFmtId="0" fontId="0" fillId="4" borderId="0" xfId="0" applyFill="1"/>
    <xf numFmtId="0" fontId="0" fillId="3" borderId="5" xfId="0" applyFill="1" applyBorder="1"/>
    <xf numFmtId="0" fontId="0" fillId="3" borderId="6" xfId="0" applyFill="1" applyBorder="1"/>
    <xf numFmtId="0" fontId="0" fillId="3" borderId="7" xfId="0" applyFill="1" applyBorder="1"/>
    <xf numFmtId="0" fontId="0" fillId="0" borderId="8" xfId="0" applyBorder="1"/>
    <xf numFmtId="44" fontId="0" fillId="0" borderId="8" xfId="1" applyFont="1" applyBorder="1"/>
    <xf numFmtId="2" fontId="0" fillId="0" borderId="8" xfId="1" applyNumberFormat="1" applyFont="1" applyBorder="1"/>
    <xf numFmtId="44" fontId="0" fillId="0" borderId="8" xfId="0" applyNumberFormat="1" applyBorder="1"/>
    <xf numFmtId="0" fontId="0" fillId="4" borderId="8" xfId="0" applyFill="1" applyBorder="1"/>
    <xf numFmtId="0" fontId="0" fillId="5" borderId="10" xfId="0" applyFill="1" applyBorder="1"/>
    <xf numFmtId="0" fontId="0" fillId="5" borderId="4" xfId="0" applyFill="1" applyBorder="1"/>
    <xf numFmtId="44" fontId="0" fillId="5" borderId="4" xfId="1" applyFont="1" applyFill="1" applyBorder="1"/>
    <xf numFmtId="2" fontId="0" fillId="5" borderId="4" xfId="1" applyNumberFormat="1" applyFont="1" applyFill="1" applyBorder="1"/>
    <xf numFmtId="44" fontId="0" fillId="5" borderId="4" xfId="0" applyNumberFormat="1" applyFill="1" applyBorder="1"/>
    <xf numFmtId="44" fontId="0" fillId="0" borderId="8" xfId="1" applyFont="1" applyFill="1" applyBorder="1"/>
    <xf numFmtId="0" fontId="0" fillId="4" borderId="6" xfId="0" applyFill="1" applyBorder="1"/>
    <xf numFmtId="0" fontId="0" fillId="0" borderId="6" xfId="0" applyBorder="1"/>
    <xf numFmtId="0" fontId="0" fillId="4" borderId="1" xfId="0" applyFill="1" applyBorder="1"/>
    <xf numFmtId="9" fontId="0" fillId="5" borderId="4" xfId="2" applyFont="1" applyFill="1" applyBorder="1"/>
    <xf numFmtId="44" fontId="2" fillId="2" borderId="0" xfId="1" applyFont="1" applyFill="1"/>
    <xf numFmtId="0" fontId="2" fillId="2" borderId="0" xfId="0" applyFont="1" applyFill="1"/>
    <xf numFmtId="0" fontId="0" fillId="0" borderId="0" xfId="0" applyAlignment="1">
      <alignment vertical="top" wrapText="1"/>
    </xf>
    <xf numFmtId="0" fontId="0" fillId="3" borderId="0" xfId="0" applyFill="1" applyBorder="1"/>
    <xf numFmtId="44" fontId="0" fillId="0" borderId="0" xfId="0" applyNumberFormat="1"/>
    <xf numFmtId="164" fontId="0" fillId="0" borderId="0" xfId="0" applyNumberFormat="1"/>
    <xf numFmtId="164" fontId="0" fillId="2" borderId="0" xfId="4" applyFont="1" applyFill="1"/>
    <xf numFmtId="0" fontId="0" fillId="2" borderId="0" xfId="0" applyFont="1" applyFill="1" applyBorder="1" applyAlignment="1">
      <alignment horizontal="left" vertical="top" wrapText="1"/>
    </xf>
    <xf numFmtId="44" fontId="0" fillId="0" borderId="4" xfId="0" applyNumberFormat="1" applyBorder="1"/>
    <xf numFmtId="44" fontId="0" fillId="2" borderId="8" xfId="1" applyFont="1" applyFill="1" applyBorder="1"/>
    <xf numFmtId="0" fontId="0" fillId="0" borderId="10" xfId="0" applyBorder="1"/>
    <xf numFmtId="0" fontId="0" fillId="4" borderId="4" xfId="0" applyFill="1" applyBorder="1"/>
    <xf numFmtId="0" fontId="3" fillId="0" borderId="0" xfId="0" applyFont="1"/>
    <xf numFmtId="9" fontId="0" fillId="0" borderId="8" xfId="2" applyFont="1" applyBorder="1"/>
    <xf numFmtId="0" fontId="0" fillId="4" borderId="10" xfId="0" applyFill="1" applyBorder="1"/>
    <xf numFmtId="0" fontId="0" fillId="0" borderId="1" xfId="0" applyBorder="1" applyAlignment="1">
      <alignment vertical="top" wrapText="1"/>
    </xf>
    <xf numFmtId="0" fontId="0" fillId="0" borderId="0" xfId="0" applyAlignment="1">
      <alignment vertical="center" wrapText="1"/>
    </xf>
    <xf numFmtId="2" fontId="0" fillId="0" borderId="8" xfId="2" applyNumberFormat="1" applyFont="1" applyBorder="1"/>
    <xf numFmtId="0" fontId="2" fillId="2" borderId="5" xfId="0" applyFont="1" applyFill="1" applyBorder="1"/>
    <xf numFmtId="0" fontId="0" fillId="5" borderId="14" xfId="0" applyFill="1" applyBorder="1"/>
    <xf numFmtId="0" fontId="0" fillId="5" borderId="15" xfId="0" applyFill="1" applyBorder="1"/>
    <xf numFmtId="44" fontId="0" fillId="5" borderId="15" xfId="1" applyFont="1" applyFill="1" applyBorder="1"/>
    <xf numFmtId="2" fontId="0" fillId="5" borderId="15" xfId="1" applyNumberFormat="1" applyFont="1" applyFill="1" applyBorder="1"/>
    <xf numFmtId="44" fontId="0" fillId="5" borderId="15" xfId="0" applyNumberFormat="1" applyFill="1" applyBorder="1"/>
    <xf numFmtId="44" fontId="0" fillId="5" borderId="16" xfId="0" applyNumberFormat="1" applyFill="1" applyBorder="1"/>
    <xf numFmtId="0" fontId="0" fillId="3" borderId="0" xfId="0" applyFill="1"/>
    <xf numFmtId="15" fontId="0" fillId="2" borderId="0" xfId="0" applyNumberFormat="1" applyFont="1" applyFill="1"/>
    <xf numFmtId="0" fontId="0" fillId="2" borderId="0" xfId="0" quotePrefix="1" applyFont="1" applyFill="1"/>
    <xf numFmtId="0" fontId="0" fillId="2" borderId="0" xfId="0" applyFont="1" applyFill="1" applyAlignment="1">
      <alignment horizontal="left" vertical="top" wrapText="1"/>
    </xf>
    <xf numFmtId="0" fontId="0" fillId="0" borderId="9" xfId="0" applyBorder="1" applyAlignment="1">
      <alignment horizontal="left" vertical="top" wrapText="1"/>
    </xf>
    <xf numFmtId="0" fontId="0" fillId="0" borderId="0" xfId="0" applyBorder="1" applyAlignment="1">
      <alignment horizontal="left" vertical="top" wrapText="1"/>
    </xf>
    <xf numFmtId="0" fontId="0" fillId="3" borderId="2" xfId="0" applyFill="1" applyBorder="1" applyAlignment="1">
      <alignment horizontal="center"/>
    </xf>
    <xf numFmtId="0" fontId="0" fillId="3" borderId="0" xfId="0" applyFill="1" applyBorder="1" applyAlignment="1">
      <alignment horizontal="center"/>
    </xf>
    <xf numFmtId="0" fontId="5" fillId="0" borderId="11" xfId="0" applyFont="1" applyBorder="1" applyAlignment="1">
      <alignment horizontal="left" vertical="top" wrapText="1"/>
    </xf>
    <xf numFmtId="0" fontId="5" fillId="0" borderId="18" xfId="0" applyFont="1" applyBorder="1" applyAlignment="1">
      <alignment horizontal="left" vertical="top" wrapText="1"/>
    </xf>
    <xf numFmtId="49" fontId="5" fillId="0" borderId="17" xfId="0" applyNumberFormat="1" applyFont="1" applyBorder="1" applyAlignment="1">
      <alignment horizontal="left" vertical="top" wrapText="1"/>
    </xf>
    <xf numFmtId="49" fontId="5" fillId="0" borderId="19" xfId="0" applyNumberFormat="1" applyFont="1" applyBorder="1" applyAlignment="1">
      <alignment horizontal="left" vertical="top" wrapText="1"/>
    </xf>
    <xf numFmtId="0" fontId="5" fillId="0" borderId="17" xfId="0" applyFont="1" applyBorder="1" applyAlignment="1">
      <alignment horizontal="left" vertical="top" wrapText="1"/>
    </xf>
    <xf numFmtId="0" fontId="5" fillId="0" borderId="19" xfId="0" applyFont="1" applyBorder="1" applyAlignment="1">
      <alignment horizontal="left" vertical="top" wrapText="1"/>
    </xf>
    <xf numFmtId="0" fontId="0" fillId="3" borderId="13" xfId="0" applyFill="1" applyBorder="1" applyAlignment="1">
      <alignment horizontal="center"/>
    </xf>
    <xf numFmtId="0" fontId="0" fillId="2" borderId="0" xfId="0" applyFont="1" applyFill="1" applyAlignment="1">
      <alignment horizontal="left" vertical="top" wrapText="1"/>
    </xf>
    <xf numFmtId="0" fontId="0" fillId="2" borderId="4" xfId="0" applyFont="1" applyFill="1" applyBorder="1" applyAlignment="1">
      <alignment horizontal="left" vertical="top" wrapText="1"/>
    </xf>
    <xf numFmtId="0" fontId="0" fillId="0" borderId="9" xfId="0" applyBorder="1" applyAlignment="1">
      <alignment horizontal="left" vertical="top" wrapText="1"/>
    </xf>
    <xf numFmtId="0" fontId="0" fillId="0" borderId="11" xfId="0" applyBorder="1" applyAlignment="1">
      <alignment horizontal="left" vertical="top" wrapText="1"/>
    </xf>
    <xf numFmtId="0" fontId="0" fillId="0" borderId="13" xfId="0" applyBorder="1" applyAlignment="1">
      <alignment horizontal="left" vertical="top" wrapText="1"/>
    </xf>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12" xfId="0" applyBorder="1" applyAlignment="1">
      <alignment horizontal="left" vertical="top" wrapText="1"/>
    </xf>
    <xf numFmtId="0" fontId="0" fillId="0" borderId="8" xfId="0" applyBorder="1" applyAlignment="1">
      <alignment horizontal="left" vertical="top" wrapText="1"/>
    </xf>
  </cellXfs>
  <cellStyles count="6">
    <cellStyle name="Comma" xfId="4" builtinId="3"/>
    <cellStyle name="Comma 2" xfId="3" xr:uid="{00000000-0005-0000-0000-000001000000}"/>
    <cellStyle name="Currency" xfId="1" builtinId="4"/>
    <cellStyle name="Normal" xfId="0" builtinId="0"/>
    <cellStyle name="Normal 2" xfId="5" xr:uid="{B4D62AC0-F768-4539-ADF3-D6CC7C3B8C7E}"/>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1.%20Global%20Programs\4.%20Leadership\1.%20Active%20Programs\3024_YALI%20USAID\3.%20Program\4.%20Implementing%20Partners%20and%20Subawards\Subgrants\Southern%20Africa%20Trust\Year%205\Trust%20Year%205%20Draft%20Budg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WF Costed Workshop MS "/>
      <sheetName val="Year Trust budget Draft MJ"/>
      <sheetName val="Year 4 Budget for Reference"/>
      <sheetName val="BREAKDOWN OF INDIRECT"/>
    </sheetNames>
    <sheetDataSet>
      <sheetData sheetId="0"/>
      <sheetData sheetId="1">
        <row r="37">
          <cell r="G37">
            <v>2071.0520000000001</v>
          </cell>
        </row>
      </sheetData>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pageSetUpPr fitToPage="1"/>
  </sheetPr>
  <dimension ref="A1:L75"/>
  <sheetViews>
    <sheetView tabSelected="1" zoomScaleNormal="100" workbookViewId="0">
      <selection activeCell="A7" sqref="A7:A11"/>
    </sheetView>
  </sheetViews>
  <sheetFormatPr defaultRowHeight="14.45"/>
  <cols>
    <col min="1" max="1" width="30.42578125" customWidth="1"/>
    <col min="2" max="2" width="36.85546875" bestFit="1" customWidth="1"/>
    <col min="3" max="3" width="11.140625" customWidth="1"/>
    <col min="4" max="4" width="10.5703125" bestFit="1" customWidth="1"/>
    <col min="5" max="5" width="18.85546875" bestFit="1" customWidth="1"/>
    <col min="6" max="6" width="10.5703125" customWidth="1"/>
    <col min="7" max="7" width="16.140625" bestFit="1" customWidth="1"/>
    <col min="8" max="8" width="10.5703125" customWidth="1"/>
    <col min="9" max="9" width="14.7109375" bestFit="1" customWidth="1"/>
    <col min="10" max="10" width="14.7109375" customWidth="1"/>
    <col min="12" max="12" width="60.7109375" customWidth="1"/>
  </cols>
  <sheetData>
    <row r="1" spans="1:12">
      <c r="A1" s="37" t="s">
        <v>0</v>
      </c>
    </row>
    <row r="4" spans="1:12" ht="15" customHeight="1">
      <c r="A4" s="2" t="s">
        <v>1</v>
      </c>
      <c r="B4" s="3" t="s">
        <v>2</v>
      </c>
      <c r="C4" s="51">
        <v>44484</v>
      </c>
      <c r="D4" s="52" t="s">
        <v>3</v>
      </c>
      <c r="E4" s="51">
        <v>44834</v>
      </c>
      <c r="F4" s="3"/>
      <c r="G4" s="3"/>
      <c r="H4" s="3"/>
      <c r="I4" s="3"/>
      <c r="J4" s="3"/>
      <c r="K4" s="3"/>
      <c r="L4" s="3"/>
    </row>
    <row r="5" spans="1:12">
      <c r="A5" s="43" t="s">
        <v>4</v>
      </c>
      <c r="B5" s="50"/>
      <c r="C5" s="50"/>
      <c r="D5" s="50"/>
      <c r="E5" s="50"/>
      <c r="F5" s="3"/>
      <c r="G5" s="3"/>
      <c r="H5" s="3"/>
      <c r="I5" s="3"/>
      <c r="J5" s="3"/>
      <c r="K5" s="6"/>
      <c r="L5" t="s">
        <v>5</v>
      </c>
    </row>
    <row r="6" spans="1:12">
      <c r="A6" s="56" t="s">
        <v>6</v>
      </c>
      <c r="B6" s="57"/>
      <c r="C6" s="8" t="s">
        <v>7</v>
      </c>
      <c r="D6" s="8" t="s">
        <v>8</v>
      </c>
      <c r="E6" s="8" t="s">
        <v>9</v>
      </c>
      <c r="F6" s="8" t="s">
        <v>10</v>
      </c>
      <c r="G6" s="8" t="s">
        <v>8</v>
      </c>
      <c r="H6" s="8" t="s">
        <v>11</v>
      </c>
      <c r="I6" s="8" t="s">
        <v>8</v>
      </c>
      <c r="J6" s="8" t="s">
        <v>12</v>
      </c>
      <c r="K6" s="8"/>
      <c r="L6" s="9"/>
    </row>
    <row r="7" spans="1:12" ht="39.950000000000003" customHeight="1">
      <c r="A7" s="58" t="s">
        <v>13</v>
      </c>
      <c r="B7" s="10" t="s">
        <v>14</v>
      </c>
      <c r="C7" s="38">
        <v>0</v>
      </c>
      <c r="D7" s="10" t="s">
        <v>15</v>
      </c>
      <c r="E7" s="11">
        <v>0</v>
      </c>
      <c r="F7" s="12">
        <v>0</v>
      </c>
      <c r="G7" s="12" t="s">
        <v>16</v>
      </c>
      <c r="H7" s="12">
        <v>1</v>
      </c>
      <c r="I7" s="12" t="s">
        <v>17</v>
      </c>
      <c r="J7" s="13">
        <f>C7*E7*F7*H7</f>
        <v>0</v>
      </c>
      <c r="K7" s="39"/>
      <c r="L7" s="40" t="s">
        <v>18</v>
      </c>
    </row>
    <row r="8" spans="1:12" ht="39.950000000000003" customHeight="1">
      <c r="A8" s="58"/>
      <c r="B8" s="10" t="s">
        <v>19</v>
      </c>
      <c r="C8" s="38">
        <v>0</v>
      </c>
      <c r="D8" s="10" t="s">
        <v>15</v>
      </c>
      <c r="E8" s="11">
        <v>0</v>
      </c>
      <c r="F8" s="12">
        <v>0</v>
      </c>
      <c r="G8" s="12" t="s">
        <v>16</v>
      </c>
      <c r="H8" s="12">
        <v>1</v>
      </c>
      <c r="I8" s="12" t="s">
        <v>17</v>
      </c>
      <c r="J8" s="13">
        <f t="shared" ref="J8:J10" si="0">C8*E8*F8*H8</f>
        <v>0</v>
      </c>
      <c r="K8" s="36"/>
      <c r="L8" s="40" t="s">
        <v>18</v>
      </c>
    </row>
    <row r="9" spans="1:12" ht="39.950000000000003" customHeight="1">
      <c r="A9" s="58"/>
      <c r="B9" s="10" t="s">
        <v>20</v>
      </c>
      <c r="C9" s="38">
        <v>0</v>
      </c>
      <c r="D9" s="10" t="s">
        <v>15</v>
      </c>
      <c r="E9" s="11">
        <v>0</v>
      </c>
      <c r="F9" s="12">
        <v>0</v>
      </c>
      <c r="G9" s="12" t="s">
        <v>16</v>
      </c>
      <c r="H9" s="12">
        <v>1</v>
      </c>
      <c r="I9" s="12" t="s">
        <v>17</v>
      </c>
      <c r="J9" s="13">
        <f t="shared" si="0"/>
        <v>0</v>
      </c>
      <c r="K9" s="36"/>
      <c r="L9" s="40" t="s">
        <v>18</v>
      </c>
    </row>
    <row r="10" spans="1:12" ht="39.950000000000003" customHeight="1">
      <c r="A10" s="58"/>
      <c r="B10" s="10" t="s">
        <v>20</v>
      </c>
      <c r="C10" s="38">
        <v>0</v>
      </c>
      <c r="D10" s="10" t="s">
        <v>15</v>
      </c>
      <c r="E10" s="11">
        <v>0</v>
      </c>
      <c r="F10" s="12">
        <v>0</v>
      </c>
      <c r="G10" s="12" t="s">
        <v>16</v>
      </c>
      <c r="H10" s="12">
        <v>1</v>
      </c>
      <c r="I10" s="12" t="s">
        <v>17</v>
      </c>
      <c r="J10" s="13">
        <f t="shared" si="0"/>
        <v>0</v>
      </c>
      <c r="K10" s="36"/>
      <c r="L10" s="40" t="s">
        <v>18</v>
      </c>
    </row>
    <row r="11" spans="1:12" ht="39.950000000000003" customHeight="1">
      <c r="A11" s="59"/>
      <c r="B11" s="10" t="s">
        <v>20</v>
      </c>
      <c r="C11" s="38">
        <v>0</v>
      </c>
      <c r="D11" s="10" t="s">
        <v>15</v>
      </c>
      <c r="E11" s="11">
        <v>0</v>
      </c>
      <c r="F11" s="12">
        <v>0</v>
      </c>
      <c r="G11" s="12" t="s">
        <v>16</v>
      </c>
      <c r="H11" s="12">
        <v>1</v>
      </c>
      <c r="I11" s="12" t="s">
        <v>17</v>
      </c>
      <c r="J11" s="13">
        <f t="shared" ref="J11" si="1">C11*E11*F11*H11</f>
        <v>0</v>
      </c>
      <c r="K11" s="36"/>
      <c r="L11" s="40" t="s">
        <v>18</v>
      </c>
    </row>
    <row r="12" spans="1:12">
      <c r="A12" s="44"/>
      <c r="B12" s="45"/>
      <c r="C12" s="45"/>
      <c r="D12" s="45"/>
      <c r="E12" s="46"/>
      <c r="F12" s="46"/>
      <c r="G12" s="46"/>
      <c r="H12" s="46"/>
      <c r="I12" s="47" t="s">
        <v>21</v>
      </c>
      <c r="J12" s="48">
        <f>SUM(J7:J11)</f>
        <v>0</v>
      </c>
      <c r="K12" s="48"/>
      <c r="L12" s="49"/>
    </row>
    <row r="13" spans="1:12">
      <c r="A13" s="64" t="s">
        <v>22</v>
      </c>
      <c r="B13" s="64"/>
      <c r="C13" s="8" t="s">
        <v>7</v>
      </c>
      <c r="D13" s="8" t="s">
        <v>8</v>
      </c>
      <c r="E13" s="8" t="s">
        <v>23</v>
      </c>
      <c r="F13" s="8" t="s">
        <v>10</v>
      </c>
      <c r="G13" s="8" t="s">
        <v>8</v>
      </c>
      <c r="H13" s="8" t="s">
        <v>11</v>
      </c>
      <c r="I13" s="8" t="s">
        <v>8</v>
      </c>
      <c r="J13" s="8" t="s">
        <v>12</v>
      </c>
      <c r="K13" s="8"/>
      <c r="L13" s="9"/>
    </row>
    <row r="14" spans="1:12" ht="45" customHeight="1">
      <c r="A14" s="58" t="s">
        <v>24</v>
      </c>
      <c r="B14" s="10" t="s">
        <v>25</v>
      </c>
      <c r="C14" s="42">
        <v>0</v>
      </c>
      <c r="D14" s="10" t="s">
        <v>26</v>
      </c>
      <c r="E14" s="11">
        <v>0</v>
      </c>
      <c r="F14" s="12">
        <v>0</v>
      </c>
      <c r="G14" s="12" t="s">
        <v>16</v>
      </c>
      <c r="H14" s="12">
        <v>1</v>
      </c>
      <c r="I14" s="12" t="s">
        <v>17</v>
      </c>
      <c r="J14" s="13">
        <f>C14*E14*F14*H14</f>
        <v>0</v>
      </c>
      <c r="K14" s="14"/>
      <c r="L14" s="40" t="s">
        <v>18</v>
      </c>
    </row>
    <row r="15" spans="1:12" ht="45" customHeight="1">
      <c r="A15" s="58"/>
      <c r="B15" s="10" t="s">
        <v>25</v>
      </c>
      <c r="C15" s="42">
        <v>0</v>
      </c>
      <c r="D15" s="10" t="s">
        <v>26</v>
      </c>
      <c r="E15" s="11">
        <v>0</v>
      </c>
      <c r="F15" s="12">
        <v>0</v>
      </c>
      <c r="G15" s="12" t="s">
        <v>16</v>
      </c>
      <c r="H15" s="12">
        <v>1</v>
      </c>
      <c r="I15" s="12" t="s">
        <v>17</v>
      </c>
      <c r="J15" s="13">
        <f>C15*E15*F15*H15</f>
        <v>0</v>
      </c>
      <c r="K15" s="14"/>
      <c r="L15" s="40" t="s">
        <v>18</v>
      </c>
    </row>
    <row r="16" spans="1:12" ht="45" customHeight="1">
      <c r="A16" s="58"/>
      <c r="B16" s="10" t="s">
        <v>25</v>
      </c>
      <c r="C16" s="42">
        <v>0</v>
      </c>
      <c r="D16" s="10" t="s">
        <v>26</v>
      </c>
      <c r="E16" s="11">
        <v>0</v>
      </c>
      <c r="F16" s="12">
        <v>0</v>
      </c>
      <c r="G16" s="12" t="s">
        <v>16</v>
      </c>
      <c r="H16" s="12">
        <v>1</v>
      </c>
      <c r="I16" s="12" t="s">
        <v>17</v>
      </c>
      <c r="J16" s="13">
        <f>C16*E16*F16*H16</f>
        <v>0</v>
      </c>
      <c r="K16" s="14"/>
      <c r="L16" s="40" t="s">
        <v>18</v>
      </c>
    </row>
    <row r="17" spans="1:12" ht="45" customHeight="1">
      <c r="A17" s="58"/>
      <c r="B17" s="10" t="s">
        <v>25</v>
      </c>
      <c r="C17" s="42">
        <v>0</v>
      </c>
      <c r="D17" s="10" t="s">
        <v>26</v>
      </c>
      <c r="E17" s="11">
        <v>0</v>
      </c>
      <c r="F17" s="12">
        <v>0</v>
      </c>
      <c r="G17" s="12" t="s">
        <v>16</v>
      </c>
      <c r="H17" s="12">
        <v>1</v>
      </c>
      <c r="I17" s="12" t="s">
        <v>17</v>
      </c>
      <c r="J17" s="13">
        <f>C17*E17*F17*H17</f>
        <v>0</v>
      </c>
      <c r="K17" s="14"/>
      <c r="L17" s="40" t="s">
        <v>18</v>
      </c>
    </row>
    <row r="18" spans="1:12" ht="45" customHeight="1">
      <c r="A18" s="59"/>
      <c r="B18" s="10" t="s">
        <v>25</v>
      </c>
      <c r="C18" s="42">
        <v>0</v>
      </c>
      <c r="D18" s="10" t="s">
        <v>26</v>
      </c>
      <c r="E18" s="11">
        <v>0</v>
      </c>
      <c r="F18" s="12">
        <v>0</v>
      </c>
      <c r="G18" s="12" t="s">
        <v>16</v>
      </c>
      <c r="H18" s="12">
        <v>1</v>
      </c>
      <c r="I18" s="12" t="s">
        <v>17</v>
      </c>
      <c r="J18" s="13">
        <f>C18*E18*F18*H18</f>
        <v>0</v>
      </c>
      <c r="K18" s="14"/>
      <c r="L18" s="40" t="s">
        <v>18</v>
      </c>
    </row>
    <row r="19" spans="1:12">
      <c r="A19" s="44"/>
      <c r="B19" s="45"/>
      <c r="C19" s="45"/>
      <c r="D19" s="45"/>
      <c r="E19" s="46"/>
      <c r="F19" s="46"/>
      <c r="G19" s="46"/>
      <c r="H19" s="46"/>
      <c r="I19" s="47" t="s">
        <v>21</v>
      </c>
      <c r="J19" s="48">
        <f>SUM(J14:J18)</f>
        <v>0</v>
      </c>
      <c r="K19" s="48"/>
      <c r="L19" s="49"/>
    </row>
    <row r="20" spans="1:12">
      <c r="A20" s="57" t="s">
        <v>27</v>
      </c>
      <c r="B20" s="57"/>
      <c r="C20" s="8" t="s">
        <v>10</v>
      </c>
      <c r="D20" s="8" t="s">
        <v>8</v>
      </c>
      <c r="E20" s="8" t="s">
        <v>28</v>
      </c>
      <c r="F20" s="8" t="s">
        <v>10</v>
      </c>
      <c r="G20" s="8" t="s">
        <v>8</v>
      </c>
      <c r="H20" s="8" t="s">
        <v>11</v>
      </c>
      <c r="I20" s="8" t="s">
        <v>8</v>
      </c>
      <c r="J20" s="8" t="s">
        <v>12</v>
      </c>
      <c r="K20" s="8"/>
      <c r="L20" s="9"/>
    </row>
    <row r="21" spans="1:12" ht="45" customHeight="1">
      <c r="A21" s="60" t="s">
        <v>29</v>
      </c>
      <c r="B21" s="41" t="s">
        <v>30</v>
      </c>
      <c r="C21" s="10">
        <v>0</v>
      </c>
      <c r="D21" s="10">
        <v>0</v>
      </c>
      <c r="E21" s="20">
        <v>0</v>
      </c>
      <c r="F21" s="10">
        <v>0</v>
      </c>
      <c r="G21" s="10">
        <v>0</v>
      </c>
      <c r="H21" s="12">
        <v>0</v>
      </c>
      <c r="I21" s="10">
        <v>0</v>
      </c>
      <c r="J21" s="13">
        <f t="shared" ref="J21:J25" si="2">C21*E21*F21*H21</f>
        <v>0</v>
      </c>
      <c r="K21" s="21"/>
      <c r="L21" s="40" t="s">
        <v>18</v>
      </c>
    </row>
    <row r="22" spans="1:12" ht="45" customHeight="1">
      <c r="A22" s="60"/>
      <c r="B22" s="41" t="s">
        <v>31</v>
      </c>
      <c r="C22" s="10">
        <v>0</v>
      </c>
      <c r="D22" s="10">
        <v>0</v>
      </c>
      <c r="E22" s="20">
        <v>0</v>
      </c>
      <c r="F22" s="10">
        <v>0</v>
      </c>
      <c r="G22" s="10">
        <v>0</v>
      </c>
      <c r="H22" s="12">
        <v>0</v>
      </c>
      <c r="I22" s="10">
        <v>0</v>
      </c>
      <c r="J22" s="13">
        <f t="shared" si="2"/>
        <v>0</v>
      </c>
      <c r="K22" s="36"/>
      <c r="L22" s="40" t="s">
        <v>18</v>
      </c>
    </row>
    <row r="23" spans="1:12" ht="45" customHeight="1">
      <c r="A23" s="60"/>
      <c r="B23" s="41" t="s">
        <v>32</v>
      </c>
      <c r="C23" s="10">
        <v>0</v>
      </c>
      <c r="D23" s="10">
        <v>0</v>
      </c>
      <c r="E23" s="20">
        <v>0</v>
      </c>
      <c r="F23" s="10">
        <v>0</v>
      </c>
      <c r="G23" s="10">
        <v>0</v>
      </c>
      <c r="H23" s="12">
        <v>0</v>
      </c>
      <c r="I23" s="10">
        <v>0</v>
      </c>
      <c r="J23" s="13">
        <f t="shared" si="2"/>
        <v>0</v>
      </c>
      <c r="K23" s="36"/>
      <c r="L23" s="40" t="s">
        <v>18</v>
      </c>
    </row>
    <row r="24" spans="1:12" ht="45" customHeight="1">
      <c r="A24" s="60"/>
      <c r="B24" s="41" t="s">
        <v>33</v>
      </c>
      <c r="C24" s="10">
        <v>0</v>
      </c>
      <c r="D24" s="10">
        <v>0</v>
      </c>
      <c r="E24" s="20">
        <v>0</v>
      </c>
      <c r="F24" s="10">
        <v>0</v>
      </c>
      <c r="G24" s="10">
        <v>0</v>
      </c>
      <c r="H24" s="12">
        <v>0</v>
      </c>
      <c r="I24" s="10">
        <v>0</v>
      </c>
      <c r="J24" s="13">
        <f t="shared" si="2"/>
        <v>0</v>
      </c>
      <c r="K24" s="36"/>
      <c r="L24" s="40" t="s">
        <v>18</v>
      </c>
    </row>
    <row r="25" spans="1:12" ht="45" customHeight="1">
      <c r="A25" s="61"/>
      <c r="B25" s="41" t="s">
        <v>34</v>
      </c>
      <c r="C25" s="10">
        <v>0</v>
      </c>
      <c r="D25" s="10">
        <v>0</v>
      </c>
      <c r="E25" s="20">
        <v>0</v>
      </c>
      <c r="F25" s="10">
        <v>0</v>
      </c>
      <c r="G25" s="10">
        <v>0</v>
      </c>
      <c r="H25" s="12">
        <v>0</v>
      </c>
      <c r="I25" s="10">
        <v>0</v>
      </c>
      <c r="J25" s="13">
        <f t="shared" si="2"/>
        <v>0</v>
      </c>
      <c r="K25" s="36"/>
      <c r="L25" s="40" t="s">
        <v>18</v>
      </c>
    </row>
    <row r="26" spans="1:12">
      <c r="A26" s="57" t="s">
        <v>35</v>
      </c>
      <c r="B26" s="57"/>
      <c r="C26" s="8" t="s">
        <v>10</v>
      </c>
      <c r="D26" s="8" t="s">
        <v>8</v>
      </c>
      <c r="E26" s="8" t="s">
        <v>28</v>
      </c>
      <c r="F26" s="8" t="s">
        <v>10</v>
      </c>
      <c r="G26" s="8" t="s">
        <v>8</v>
      </c>
      <c r="H26" s="8" t="s">
        <v>11</v>
      </c>
      <c r="I26" s="8" t="s">
        <v>8</v>
      </c>
      <c r="J26" s="8" t="s">
        <v>12</v>
      </c>
      <c r="K26" s="8"/>
      <c r="L26" s="9"/>
    </row>
    <row r="27" spans="1:12" ht="45" customHeight="1">
      <c r="A27" s="60" t="s">
        <v>36</v>
      </c>
      <c r="B27" s="41" t="s">
        <v>34</v>
      </c>
      <c r="C27" s="10">
        <v>0</v>
      </c>
      <c r="D27" s="10">
        <v>0</v>
      </c>
      <c r="E27" s="20">
        <v>0</v>
      </c>
      <c r="F27" s="10">
        <v>0</v>
      </c>
      <c r="G27" s="10">
        <v>0</v>
      </c>
      <c r="H27" s="12">
        <v>0</v>
      </c>
      <c r="I27" s="10">
        <v>0</v>
      </c>
      <c r="J27" s="13">
        <f t="shared" ref="J27" si="3">C27*E27*F27*H27</f>
        <v>0</v>
      </c>
      <c r="K27" s="21"/>
      <c r="L27" s="40" t="s">
        <v>18</v>
      </c>
    </row>
    <row r="28" spans="1:12" ht="45" customHeight="1">
      <c r="A28" s="60"/>
      <c r="B28" s="41" t="s">
        <v>34</v>
      </c>
      <c r="C28" s="10">
        <v>0</v>
      </c>
      <c r="D28" s="10">
        <v>0</v>
      </c>
      <c r="E28" s="20">
        <v>0</v>
      </c>
      <c r="F28" s="10">
        <v>0</v>
      </c>
      <c r="G28" s="10">
        <v>0</v>
      </c>
      <c r="H28" s="12">
        <v>0</v>
      </c>
      <c r="I28" s="10">
        <v>0</v>
      </c>
      <c r="J28" s="13">
        <f t="shared" ref="J28:J31" si="4">C28*E28*F28*H28</f>
        <v>0</v>
      </c>
      <c r="K28" s="36"/>
      <c r="L28" s="40" t="s">
        <v>18</v>
      </c>
    </row>
    <row r="29" spans="1:12" ht="45" customHeight="1">
      <c r="A29" s="60"/>
      <c r="B29" s="41" t="s">
        <v>34</v>
      </c>
      <c r="C29" s="10">
        <v>0</v>
      </c>
      <c r="D29" s="10">
        <v>0</v>
      </c>
      <c r="E29" s="20">
        <v>0</v>
      </c>
      <c r="F29" s="10">
        <v>0</v>
      </c>
      <c r="G29" s="10">
        <v>0</v>
      </c>
      <c r="H29" s="12">
        <v>0</v>
      </c>
      <c r="I29" s="10">
        <v>0</v>
      </c>
      <c r="J29" s="13">
        <f t="shared" si="4"/>
        <v>0</v>
      </c>
      <c r="K29" s="36"/>
      <c r="L29" s="40" t="s">
        <v>18</v>
      </c>
    </row>
    <row r="30" spans="1:12" ht="45" customHeight="1">
      <c r="A30" s="60"/>
      <c r="B30" s="41" t="s">
        <v>34</v>
      </c>
      <c r="C30" s="10">
        <v>0</v>
      </c>
      <c r="D30" s="10">
        <v>0</v>
      </c>
      <c r="E30" s="20">
        <v>0</v>
      </c>
      <c r="F30" s="10">
        <v>0</v>
      </c>
      <c r="G30" s="10">
        <v>0</v>
      </c>
      <c r="H30" s="12">
        <v>0</v>
      </c>
      <c r="I30" s="10">
        <v>0</v>
      </c>
      <c r="J30" s="13">
        <f t="shared" si="4"/>
        <v>0</v>
      </c>
      <c r="K30" s="36"/>
      <c r="L30" s="40" t="s">
        <v>18</v>
      </c>
    </row>
    <row r="31" spans="1:12" ht="45" customHeight="1">
      <c r="A31" s="61"/>
      <c r="B31" s="41" t="s">
        <v>34</v>
      </c>
      <c r="C31" s="10">
        <v>0</v>
      </c>
      <c r="D31" s="10">
        <v>0</v>
      </c>
      <c r="E31" s="20">
        <v>0</v>
      </c>
      <c r="F31" s="10">
        <v>0</v>
      </c>
      <c r="G31" s="10">
        <v>0</v>
      </c>
      <c r="H31" s="12">
        <v>0</v>
      </c>
      <c r="I31" s="10">
        <v>0</v>
      </c>
      <c r="J31" s="13">
        <f t="shared" si="4"/>
        <v>0</v>
      </c>
      <c r="K31" s="36"/>
      <c r="L31" s="40" t="s">
        <v>18</v>
      </c>
    </row>
    <row r="32" spans="1:12">
      <c r="A32" s="44"/>
      <c r="B32" s="45"/>
      <c r="C32" s="45"/>
      <c r="D32" s="45"/>
      <c r="E32" s="46"/>
      <c r="F32" s="46"/>
      <c r="G32" s="46"/>
      <c r="H32" s="46"/>
      <c r="I32" s="47" t="s">
        <v>21</v>
      </c>
      <c r="J32" s="48">
        <f>SUM(J27:J31)</f>
        <v>0</v>
      </c>
      <c r="K32" s="48"/>
      <c r="L32" s="49"/>
    </row>
    <row r="33" spans="1:12">
      <c r="A33" s="57" t="s">
        <v>37</v>
      </c>
      <c r="B33" s="57"/>
      <c r="C33" s="8" t="s">
        <v>10</v>
      </c>
      <c r="D33" s="8" t="s">
        <v>8</v>
      </c>
      <c r="E33" s="8" t="s">
        <v>28</v>
      </c>
      <c r="F33" s="8" t="s">
        <v>10</v>
      </c>
      <c r="G33" s="8" t="s">
        <v>8</v>
      </c>
      <c r="H33" s="8" t="s">
        <v>11</v>
      </c>
      <c r="I33" s="8" t="s">
        <v>8</v>
      </c>
      <c r="J33" s="8" t="s">
        <v>12</v>
      </c>
      <c r="K33" s="8"/>
      <c r="L33" s="9"/>
    </row>
    <row r="34" spans="1:12" ht="35.1" customHeight="1">
      <c r="A34" s="62" t="s">
        <v>38</v>
      </c>
      <c r="B34" s="41" t="s">
        <v>34</v>
      </c>
      <c r="C34" s="10">
        <v>0</v>
      </c>
      <c r="D34" s="10" t="s">
        <v>39</v>
      </c>
      <c r="E34" s="20">
        <v>0</v>
      </c>
      <c r="F34" s="10">
        <v>0</v>
      </c>
      <c r="G34" s="10" t="s">
        <v>39</v>
      </c>
      <c r="H34" s="12">
        <v>0</v>
      </c>
      <c r="I34" s="10" t="s">
        <v>39</v>
      </c>
      <c r="J34" s="13">
        <f t="shared" ref="J34:J41" si="5">C34*E34*F34*H34</f>
        <v>0</v>
      </c>
      <c r="K34" s="14"/>
      <c r="L34" s="40" t="s">
        <v>18</v>
      </c>
    </row>
    <row r="35" spans="1:12" ht="35.1" customHeight="1">
      <c r="A35" s="62"/>
      <c r="B35" s="41" t="s">
        <v>34</v>
      </c>
      <c r="C35" s="10">
        <v>0</v>
      </c>
      <c r="D35" s="10" t="s">
        <v>39</v>
      </c>
      <c r="E35" s="20">
        <v>0</v>
      </c>
      <c r="F35" s="10">
        <v>0</v>
      </c>
      <c r="G35" s="10" t="s">
        <v>39</v>
      </c>
      <c r="H35" s="12">
        <v>0</v>
      </c>
      <c r="I35" s="10" t="s">
        <v>39</v>
      </c>
      <c r="J35" s="13">
        <f t="shared" si="5"/>
        <v>0</v>
      </c>
      <c r="K35" s="23"/>
      <c r="L35" s="40" t="s">
        <v>18</v>
      </c>
    </row>
    <row r="36" spans="1:12" ht="35.1" customHeight="1">
      <c r="A36" s="62"/>
      <c r="B36" s="41" t="s">
        <v>34</v>
      </c>
      <c r="C36" s="10">
        <v>0</v>
      </c>
      <c r="D36" s="10" t="s">
        <v>39</v>
      </c>
      <c r="E36" s="20">
        <v>0</v>
      </c>
      <c r="F36" s="10">
        <v>0</v>
      </c>
      <c r="G36" s="10" t="s">
        <v>39</v>
      </c>
      <c r="H36" s="12">
        <v>0</v>
      </c>
      <c r="I36" s="10" t="s">
        <v>39</v>
      </c>
      <c r="J36" s="13">
        <f t="shared" si="5"/>
        <v>0</v>
      </c>
      <c r="K36" s="23"/>
      <c r="L36" s="40" t="s">
        <v>18</v>
      </c>
    </row>
    <row r="37" spans="1:12" ht="35.1" customHeight="1">
      <c r="A37" s="62"/>
      <c r="B37" s="41" t="s">
        <v>34</v>
      </c>
      <c r="C37" s="10">
        <v>0</v>
      </c>
      <c r="D37" s="10" t="s">
        <v>39</v>
      </c>
      <c r="E37" s="20">
        <v>0</v>
      </c>
      <c r="F37" s="10">
        <v>0</v>
      </c>
      <c r="G37" s="10" t="s">
        <v>39</v>
      </c>
      <c r="H37" s="12">
        <v>0</v>
      </c>
      <c r="I37" s="10" t="s">
        <v>39</v>
      </c>
      <c r="J37" s="13">
        <f t="shared" si="5"/>
        <v>0</v>
      </c>
      <c r="K37" s="36"/>
      <c r="L37" s="40" t="s">
        <v>18</v>
      </c>
    </row>
    <row r="38" spans="1:12" ht="35.1" customHeight="1">
      <c r="A38" s="62"/>
      <c r="B38" s="41" t="s">
        <v>34</v>
      </c>
      <c r="C38" s="10">
        <v>0</v>
      </c>
      <c r="D38" s="10" t="s">
        <v>39</v>
      </c>
      <c r="E38" s="20">
        <v>0</v>
      </c>
      <c r="F38" s="10">
        <v>0</v>
      </c>
      <c r="G38" s="10" t="s">
        <v>39</v>
      </c>
      <c r="H38" s="12">
        <v>0</v>
      </c>
      <c r="I38" s="10" t="s">
        <v>39</v>
      </c>
      <c r="J38" s="13">
        <f t="shared" si="5"/>
        <v>0</v>
      </c>
      <c r="K38" s="36"/>
      <c r="L38" s="40" t="s">
        <v>18</v>
      </c>
    </row>
    <row r="39" spans="1:12" ht="35.1" customHeight="1">
      <c r="A39" s="62"/>
      <c r="B39" s="41" t="s">
        <v>34</v>
      </c>
      <c r="C39" s="10">
        <v>0</v>
      </c>
      <c r="D39" s="10" t="s">
        <v>39</v>
      </c>
      <c r="E39" s="20">
        <v>0</v>
      </c>
      <c r="F39" s="10">
        <v>0</v>
      </c>
      <c r="G39" s="10" t="s">
        <v>39</v>
      </c>
      <c r="H39" s="12">
        <v>0</v>
      </c>
      <c r="I39" s="10" t="s">
        <v>39</v>
      </c>
      <c r="J39" s="13">
        <f t="shared" si="5"/>
        <v>0</v>
      </c>
      <c r="K39" s="36"/>
      <c r="L39" s="40" t="s">
        <v>18</v>
      </c>
    </row>
    <row r="40" spans="1:12" ht="35.1" customHeight="1">
      <c r="A40" s="62"/>
      <c r="B40" s="41" t="s">
        <v>34</v>
      </c>
      <c r="C40" s="10">
        <v>0</v>
      </c>
      <c r="D40" s="10" t="s">
        <v>39</v>
      </c>
      <c r="E40" s="20">
        <v>0</v>
      </c>
      <c r="F40" s="10">
        <v>0</v>
      </c>
      <c r="G40" s="10" t="s">
        <v>39</v>
      </c>
      <c r="H40" s="12">
        <v>0</v>
      </c>
      <c r="I40" s="10" t="s">
        <v>39</v>
      </c>
      <c r="J40" s="13">
        <f t="shared" si="5"/>
        <v>0</v>
      </c>
      <c r="K40" s="36"/>
      <c r="L40" s="40" t="s">
        <v>18</v>
      </c>
    </row>
    <row r="41" spans="1:12" ht="35.1" customHeight="1">
      <c r="A41" s="63"/>
      <c r="B41" s="41" t="s">
        <v>34</v>
      </c>
      <c r="C41" s="10">
        <v>0</v>
      </c>
      <c r="D41" s="10" t="s">
        <v>39</v>
      </c>
      <c r="E41" s="20">
        <v>0</v>
      </c>
      <c r="F41" s="10">
        <v>0</v>
      </c>
      <c r="G41" s="10" t="s">
        <v>39</v>
      </c>
      <c r="H41" s="12">
        <v>0</v>
      </c>
      <c r="I41" s="10" t="s">
        <v>39</v>
      </c>
      <c r="J41" s="13">
        <f t="shared" si="5"/>
        <v>0</v>
      </c>
      <c r="K41" s="36"/>
      <c r="L41" s="40" t="s">
        <v>18</v>
      </c>
    </row>
    <row r="42" spans="1:12">
      <c r="A42" s="57" t="s">
        <v>40</v>
      </c>
      <c r="B42" s="57"/>
      <c r="C42" s="8" t="s">
        <v>10</v>
      </c>
      <c r="D42" s="8" t="s">
        <v>8</v>
      </c>
      <c r="E42" s="8" t="s">
        <v>28</v>
      </c>
      <c r="F42" s="8" t="s">
        <v>10</v>
      </c>
      <c r="G42" s="8" t="s">
        <v>8</v>
      </c>
      <c r="H42" s="8" t="s">
        <v>11</v>
      </c>
      <c r="I42" s="8" t="s">
        <v>8</v>
      </c>
      <c r="J42" s="8" t="s">
        <v>12</v>
      </c>
      <c r="K42" s="8"/>
      <c r="L42" s="9"/>
    </row>
    <row r="43" spans="1:12" ht="35.1" customHeight="1">
      <c r="A43" s="62" t="s">
        <v>41</v>
      </c>
      <c r="B43" s="41" t="s">
        <v>34</v>
      </c>
      <c r="C43" s="10">
        <v>0</v>
      </c>
      <c r="D43" s="10" t="s">
        <v>39</v>
      </c>
      <c r="E43" s="20">
        <v>0</v>
      </c>
      <c r="F43" s="10">
        <v>0</v>
      </c>
      <c r="G43" s="10" t="s">
        <v>39</v>
      </c>
      <c r="H43" s="12">
        <v>0</v>
      </c>
      <c r="I43" s="10" t="s">
        <v>39</v>
      </c>
      <c r="J43" s="13">
        <f t="shared" ref="J43:J47" si="6">C43*E43*F43*H43</f>
        <v>0</v>
      </c>
      <c r="K43" s="14"/>
      <c r="L43" s="40" t="s">
        <v>18</v>
      </c>
    </row>
    <row r="44" spans="1:12" ht="35.1" customHeight="1">
      <c r="A44" s="62"/>
      <c r="B44" s="41" t="s">
        <v>34</v>
      </c>
      <c r="C44" s="10">
        <v>0</v>
      </c>
      <c r="D44" s="10" t="s">
        <v>39</v>
      </c>
      <c r="E44" s="20">
        <v>0</v>
      </c>
      <c r="F44" s="10">
        <v>0</v>
      </c>
      <c r="G44" s="10" t="s">
        <v>39</v>
      </c>
      <c r="H44" s="12">
        <v>0</v>
      </c>
      <c r="I44" s="10" t="s">
        <v>39</v>
      </c>
      <c r="J44" s="13">
        <f t="shared" si="6"/>
        <v>0</v>
      </c>
      <c r="K44" s="23"/>
      <c r="L44" s="40" t="s">
        <v>18</v>
      </c>
    </row>
    <row r="45" spans="1:12" ht="35.1" customHeight="1">
      <c r="A45" s="62"/>
      <c r="B45" s="41" t="s">
        <v>34</v>
      </c>
      <c r="C45" s="10">
        <v>0</v>
      </c>
      <c r="D45" s="10" t="s">
        <v>39</v>
      </c>
      <c r="E45" s="20">
        <v>0</v>
      </c>
      <c r="F45" s="10">
        <v>0</v>
      </c>
      <c r="G45" s="10" t="s">
        <v>39</v>
      </c>
      <c r="H45" s="12">
        <v>0</v>
      </c>
      <c r="I45" s="10" t="s">
        <v>39</v>
      </c>
      <c r="J45" s="13">
        <f t="shared" si="6"/>
        <v>0</v>
      </c>
      <c r="K45" s="23"/>
      <c r="L45" s="40" t="s">
        <v>18</v>
      </c>
    </row>
    <row r="46" spans="1:12" ht="35.1" customHeight="1">
      <c r="A46" s="62"/>
      <c r="B46" s="41" t="s">
        <v>34</v>
      </c>
      <c r="C46" s="10">
        <v>0</v>
      </c>
      <c r="D46" s="10" t="s">
        <v>39</v>
      </c>
      <c r="E46" s="20">
        <v>0</v>
      </c>
      <c r="F46" s="10">
        <v>0</v>
      </c>
      <c r="G46" s="10" t="s">
        <v>39</v>
      </c>
      <c r="H46" s="12">
        <v>0</v>
      </c>
      <c r="I46" s="10" t="s">
        <v>39</v>
      </c>
      <c r="J46" s="13">
        <f t="shared" si="6"/>
        <v>0</v>
      </c>
      <c r="K46" s="36"/>
      <c r="L46" s="40" t="s">
        <v>18</v>
      </c>
    </row>
    <row r="47" spans="1:12" ht="35.1" customHeight="1">
      <c r="A47" s="62"/>
      <c r="B47" s="41" t="s">
        <v>34</v>
      </c>
      <c r="C47" s="10">
        <v>0</v>
      </c>
      <c r="D47" s="10" t="s">
        <v>39</v>
      </c>
      <c r="E47" s="20">
        <v>0</v>
      </c>
      <c r="F47" s="10">
        <v>0</v>
      </c>
      <c r="G47" s="10" t="s">
        <v>39</v>
      </c>
      <c r="H47" s="12">
        <v>0</v>
      </c>
      <c r="I47" s="10" t="s">
        <v>39</v>
      </c>
      <c r="J47" s="13">
        <f t="shared" si="6"/>
        <v>0</v>
      </c>
      <c r="K47" s="36"/>
      <c r="L47" s="40" t="s">
        <v>18</v>
      </c>
    </row>
    <row r="48" spans="1:12" ht="35.1" customHeight="1">
      <c r="A48" s="62"/>
      <c r="B48" s="41" t="s">
        <v>34</v>
      </c>
      <c r="C48" s="10">
        <v>0</v>
      </c>
      <c r="D48" s="10" t="s">
        <v>39</v>
      </c>
      <c r="E48" s="20">
        <v>0</v>
      </c>
      <c r="F48" s="10">
        <v>0</v>
      </c>
      <c r="G48" s="10" t="s">
        <v>39</v>
      </c>
      <c r="H48" s="12">
        <v>0</v>
      </c>
      <c r="I48" s="10" t="s">
        <v>39</v>
      </c>
      <c r="J48" s="13">
        <f t="shared" ref="J48:J50" si="7">C48*E48*F48*H48</f>
        <v>0</v>
      </c>
      <c r="K48" s="36"/>
      <c r="L48" s="40" t="s">
        <v>18</v>
      </c>
    </row>
    <row r="49" spans="1:12" ht="35.1" customHeight="1">
      <c r="A49" s="62"/>
      <c r="B49" s="41" t="s">
        <v>34</v>
      </c>
      <c r="C49" s="10">
        <v>0</v>
      </c>
      <c r="D49" s="10" t="s">
        <v>39</v>
      </c>
      <c r="E49" s="20">
        <v>0</v>
      </c>
      <c r="F49" s="10">
        <v>0</v>
      </c>
      <c r="G49" s="10" t="s">
        <v>39</v>
      </c>
      <c r="H49" s="12">
        <v>0</v>
      </c>
      <c r="I49" s="10" t="s">
        <v>39</v>
      </c>
      <c r="J49" s="13">
        <f t="shared" si="7"/>
        <v>0</v>
      </c>
      <c r="K49" s="36"/>
      <c r="L49" s="40" t="s">
        <v>18</v>
      </c>
    </row>
    <row r="50" spans="1:12" ht="35.1" customHeight="1">
      <c r="A50" s="63"/>
      <c r="B50" s="41" t="s">
        <v>34</v>
      </c>
      <c r="C50" s="10">
        <v>0</v>
      </c>
      <c r="D50" s="10" t="s">
        <v>39</v>
      </c>
      <c r="E50" s="20">
        <v>0</v>
      </c>
      <c r="F50" s="10">
        <v>0</v>
      </c>
      <c r="G50" s="10" t="s">
        <v>39</v>
      </c>
      <c r="H50" s="12">
        <v>0</v>
      </c>
      <c r="I50" s="10" t="s">
        <v>39</v>
      </c>
      <c r="J50" s="13">
        <f t="shared" si="7"/>
        <v>0</v>
      </c>
      <c r="K50" s="36"/>
      <c r="L50" s="40" t="s">
        <v>18</v>
      </c>
    </row>
    <row r="51" spans="1:12">
      <c r="A51" s="44"/>
      <c r="B51" s="45"/>
      <c r="C51" s="45"/>
      <c r="D51" s="45"/>
      <c r="E51" s="46"/>
      <c r="F51" s="46"/>
      <c r="G51" s="46"/>
      <c r="H51" s="46"/>
      <c r="I51" s="47" t="s">
        <v>21</v>
      </c>
      <c r="J51" s="48">
        <f>SUM(J43:J50)</f>
        <v>0</v>
      </c>
      <c r="K51" s="48"/>
      <c r="L51" s="49"/>
    </row>
    <row r="52" spans="1:12">
      <c r="A52" s="57" t="s">
        <v>42</v>
      </c>
      <c r="B52" s="57"/>
      <c r="C52" s="8" t="s">
        <v>10</v>
      </c>
      <c r="D52" s="8" t="s">
        <v>8</v>
      </c>
      <c r="E52" s="8" t="s">
        <v>28</v>
      </c>
      <c r="F52" s="8" t="s">
        <v>10</v>
      </c>
      <c r="G52" s="8" t="s">
        <v>8</v>
      </c>
      <c r="H52" s="8" t="s">
        <v>11</v>
      </c>
      <c r="I52" s="8" t="s">
        <v>8</v>
      </c>
      <c r="J52" s="8" t="s">
        <v>12</v>
      </c>
      <c r="K52" s="8"/>
      <c r="L52" s="9"/>
    </row>
    <row r="53" spans="1:12" ht="39.950000000000003" customHeight="1">
      <c r="A53" s="62" t="s">
        <v>43</v>
      </c>
      <c r="B53" s="41" t="s">
        <v>34</v>
      </c>
      <c r="C53" s="10">
        <v>0</v>
      </c>
      <c r="D53" s="10" t="s">
        <v>39</v>
      </c>
      <c r="E53" s="20">
        <v>0</v>
      </c>
      <c r="F53" s="10">
        <v>0</v>
      </c>
      <c r="G53" s="10" t="s">
        <v>39</v>
      </c>
      <c r="H53" s="12">
        <v>0</v>
      </c>
      <c r="I53" s="10" t="s">
        <v>39</v>
      </c>
      <c r="J53" s="13">
        <f t="shared" ref="J53:J57" si="8">C53*E53*F53*H53</f>
        <v>0</v>
      </c>
      <c r="K53" s="21"/>
      <c r="L53" s="40" t="s">
        <v>18</v>
      </c>
    </row>
    <row r="54" spans="1:12" ht="39.950000000000003" customHeight="1">
      <c r="A54" s="62"/>
      <c r="B54" s="41" t="s">
        <v>34</v>
      </c>
      <c r="C54" s="10">
        <v>0</v>
      </c>
      <c r="D54" s="10" t="s">
        <v>39</v>
      </c>
      <c r="E54" s="20">
        <v>0</v>
      </c>
      <c r="F54" s="10">
        <v>0</v>
      </c>
      <c r="G54" s="10" t="s">
        <v>39</v>
      </c>
      <c r="H54" s="12">
        <v>0</v>
      </c>
      <c r="I54" s="10" t="s">
        <v>39</v>
      </c>
      <c r="J54" s="13">
        <f t="shared" si="8"/>
        <v>0</v>
      </c>
      <c r="K54" s="36"/>
      <c r="L54" s="40" t="s">
        <v>18</v>
      </c>
    </row>
    <row r="55" spans="1:12" ht="39.950000000000003" customHeight="1">
      <c r="A55" s="62"/>
      <c r="B55" s="41" t="s">
        <v>34</v>
      </c>
      <c r="C55" s="10">
        <v>0</v>
      </c>
      <c r="D55" s="10" t="s">
        <v>39</v>
      </c>
      <c r="E55" s="20">
        <v>0</v>
      </c>
      <c r="F55" s="10">
        <v>0</v>
      </c>
      <c r="G55" s="10" t="s">
        <v>39</v>
      </c>
      <c r="H55" s="12">
        <v>0</v>
      </c>
      <c r="I55" s="10" t="s">
        <v>39</v>
      </c>
      <c r="J55" s="13">
        <f t="shared" si="8"/>
        <v>0</v>
      </c>
      <c r="K55" s="36"/>
      <c r="L55" s="40" t="s">
        <v>18</v>
      </c>
    </row>
    <row r="56" spans="1:12" ht="39.950000000000003" customHeight="1">
      <c r="A56" s="62"/>
      <c r="B56" s="41" t="s">
        <v>34</v>
      </c>
      <c r="C56" s="10">
        <v>0</v>
      </c>
      <c r="D56" s="10" t="s">
        <v>39</v>
      </c>
      <c r="E56" s="20">
        <v>0</v>
      </c>
      <c r="F56" s="10">
        <v>0</v>
      </c>
      <c r="G56" s="10" t="s">
        <v>39</v>
      </c>
      <c r="H56" s="12">
        <v>0</v>
      </c>
      <c r="I56" s="10" t="s">
        <v>39</v>
      </c>
      <c r="J56" s="13">
        <f t="shared" si="8"/>
        <v>0</v>
      </c>
      <c r="K56" s="36"/>
      <c r="L56" s="40" t="s">
        <v>18</v>
      </c>
    </row>
    <row r="57" spans="1:12" ht="39.950000000000003" customHeight="1">
      <c r="A57" s="63"/>
      <c r="B57" s="41" t="s">
        <v>34</v>
      </c>
      <c r="C57" s="10">
        <v>0</v>
      </c>
      <c r="D57" s="10" t="s">
        <v>39</v>
      </c>
      <c r="E57" s="20">
        <v>0</v>
      </c>
      <c r="F57" s="10">
        <v>0</v>
      </c>
      <c r="G57" s="10" t="s">
        <v>39</v>
      </c>
      <c r="H57" s="12">
        <v>0</v>
      </c>
      <c r="I57" s="10" t="s">
        <v>39</v>
      </c>
      <c r="J57" s="13">
        <f t="shared" si="8"/>
        <v>0</v>
      </c>
      <c r="K57" s="36"/>
      <c r="L57" s="40" t="s">
        <v>18</v>
      </c>
    </row>
    <row r="58" spans="1:12">
      <c r="A58" s="44"/>
      <c r="B58" s="45"/>
      <c r="C58" s="45"/>
      <c r="D58" s="45"/>
      <c r="E58" s="46"/>
      <c r="F58" s="46"/>
      <c r="G58" s="46"/>
      <c r="H58" s="46"/>
      <c r="I58" s="47" t="s">
        <v>21</v>
      </c>
      <c r="J58" s="48">
        <f>SUM(J53:J57)</f>
        <v>0</v>
      </c>
      <c r="K58" s="48"/>
      <c r="L58" s="49"/>
    </row>
    <row r="59" spans="1:12">
      <c r="A59" s="57" t="s">
        <v>44</v>
      </c>
      <c r="B59" s="57"/>
      <c r="C59" s="8" t="s">
        <v>10</v>
      </c>
      <c r="D59" s="8" t="s">
        <v>8</v>
      </c>
      <c r="E59" s="8" t="s">
        <v>28</v>
      </c>
      <c r="F59" s="8" t="s">
        <v>10</v>
      </c>
      <c r="G59" s="8" t="s">
        <v>8</v>
      </c>
      <c r="H59" s="8" t="s">
        <v>11</v>
      </c>
      <c r="I59" s="8" t="s">
        <v>8</v>
      </c>
      <c r="J59" s="8" t="s">
        <v>12</v>
      </c>
      <c r="K59" s="8"/>
      <c r="L59" s="9"/>
    </row>
    <row r="60" spans="1:12" ht="30" customHeight="1">
      <c r="A60" s="62" t="s">
        <v>45</v>
      </c>
      <c r="B60" s="41" t="s">
        <v>34</v>
      </c>
      <c r="C60" s="10">
        <v>0</v>
      </c>
      <c r="D60" s="10" t="s">
        <v>39</v>
      </c>
      <c r="E60" s="20">
        <v>0</v>
      </c>
      <c r="F60" s="10">
        <v>0</v>
      </c>
      <c r="G60" s="10" t="s">
        <v>39</v>
      </c>
      <c r="H60" s="12">
        <v>0</v>
      </c>
      <c r="I60" s="10" t="s">
        <v>39</v>
      </c>
      <c r="J60" s="13">
        <f t="shared" ref="J60" si="9">C60*E60*F60*H60</f>
        <v>0</v>
      </c>
      <c r="K60" s="14"/>
      <c r="L60" s="40" t="s">
        <v>18</v>
      </c>
    </row>
    <row r="61" spans="1:12" ht="30" customHeight="1">
      <c r="A61" s="62"/>
      <c r="B61" s="41" t="s">
        <v>34</v>
      </c>
      <c r="C61" s="10">
        <v>0</v>
      </c>
      <c r="D61" s="10" t="s">
        <v>39</v>
      </c>
      <c r="E61" s="20">
        <v>0</v>
      </c>
      <c r="F61" s="10">
        <v>0</v>
      </c>
      <c r="G61" s="10" t="s">
        <v>39</v>
      </c>
      <c r="H61" s="12">
        <v>0</v>
      </c>
      <c r="I61" s="10" t="s">
        <v>39</v>
      </c>
      <c r="J61" s="13">
        <f t="shared" ref="J61:J64" si="10">C61*E61*F61*H61</f>
        <v>0</v>
      </c>
      <c r="K61" s="14"/>
      <c r="L61" s="40" t="s">
        <v>18</v>
      </c>
    </row>
    <row r="62" spans="1:12" ht="30" customHeight="1">
      <c r="A62" s="62"/>
      <c r="B62" s="41" t="s">
        <v>34</v>
      </c>
      <c r="C62" s="10">
        <v>0</v>
      </c>
      <c r="D62" s="10" t="s">
        <v>39</v>
      </c>
      <c r="E62" s="20">
        <v>0</v>
      </c>
      <c r="F62" s="10">
        <v>0</v>
      </c>
      <c r="G62" s="10" t="s">
        <v>39</v>
      </c>
      <c r="H62" s="12">
        <v>0</v>
      </c>
      <c r="I62" s="10" t="s">
        <v>39</v>
      </c>
      <c r="J62" s="13">
        <f t="shared" si="10"/>
        <v>0</v>
      </c>
      <c r="K62" s="23"/>
      <c r="L62" s="40" t="s">
        <v>18</v>
      </c>
    </row>
    <row r="63" spans="1:12" ht="30" customHeight="1">
      <c r="A63" s="62"/>
      <c r="B63" s="41" t="s">
        <v>34</v>
      </c>
      <c r="C63" s="10">
        <v>0</v>
      </c>
      <c r="D63" s="10" t="s">
        <v>39</v>
      </c>
      <c r="E63" s="20">
        <v>0</v>
      </c>
      <c r="F63" s="10">
        <v>0</v>
      </c>
      <c r="G63" s="10" t="s">
        <v>39</v>
      </c>
      <c r="H63" s="12">
        <v>0</v>
      </c>
      <c r="I63" s="10" t="s">
        <v>39</v>
      </c>
      <c r="J63" s="13">
        <f t="shared" si="10"/>
        <v>0</v>
      </c>
      <c r="K63" s="23"/>
      <c r="L63" s="40" t="s">
        <v>18</v>
      </c>
    </row>
    <row r="64" spans="1:12" ht="30" customHeight="1">
      <c r="A64" s="63"/>
      <c r="B64" s="41" t="s">
        <v>34</v>
      </c>
      <c r="C64" s="10">
        <v>0</v>
      </c>
      <c r="D64" s="10" t="s">
        <v>39</v>
      </c>
      <c r="E64" s="20">
        <v>0</v>
      </c>
      <c r="F64" s="10">
        <v>0</v>
      </c>
      <c r="G64" s="10" t="s">
        <v>39</v>
      </c>
      <c r="H64" s="12">
        <v>0</v>
      </c>
      <c r="I64" s="10" t="s">
        <v>39</v>
      </c>
      <c r="J64" s="13">
        <f t="shared" si="10"/>
        <v>0</v>
      </c>
      <c r="K64" s="23"/>
      <c r="L64" s="40" t="s">
        <v>18</v>
      </c>
    </row>
    <row r="65" spans="1:12" ht="15" customHeight="1">
      <c r="A65" s="44"/>
      <c r="B65" s="45"/>
      <c r="C65" s="45"/>
      <c r="D65" s="45"/>
      <c r="E65" s="46"/>
      <c r="F65" s="46"/>
      <c r="G65" s="46"/>
      <c r="H65" s="46"/>
      <c r="I65" s="47" t="s">
        <v>21</v>
      </c>
      <c r="J65" s="48">
        <f>SUM(J60:J64)</f>
        <v>0</v>
      </c>
      <c r="K65" s="48"/>
      <c r="L65" s="49"/>
    </row>
    <row r="66" spans="1:12" ht="15" customHeight="1">
      <c r="A66" s="57" t="s">
        <v>46</v>
      </c>
      <c r="B66" s="57"/>
      <c r="C66" s="8" t="s">
        <v>10</v>
      </c>
      <c r="D66" s="8" t="s">
        <v>8</v>
      </c>
      <c r="E66" s="8" t="s">
        <v>28</v>
      </c>
      <c r="F66" s="8" t="s">
        <v>10</v>
      </c>
      <c r="G66" s="8" t="s">
        <v>8</v>
      </c>
      <c r="H66" s="8" t="s">
        <v>11</v>
      </c>
      <c r="I66" s="8" t="s">
        <v>8</v>
      </c>
      <c r="J66" s="8" t="s">
        <v>12</v>
      </c>
      <c r="K66" s="8"/>
      <c r="L66" s="9"/>
    </row>
    <row r="67" spans="1:12" ht="35.1" customHeight="1">
      <c r="A67" s="62" t="s">
        <v>47</v>
      </c>
      <c r="B67" s="41" t="s">
        <v>34</v>
      </c>
      <c r="C67" s="10">
        <v>0</v>
      </c>
      <c r="D67" s="10" t="s">
        <v>39</v>
      </c>
      <c r="E67" s="20">
        <v>0</v>
      </c>
      <c r="F67" s="10">
        <v>0</v>
      </c>
      <c r="G67" s="10" t="s">
        <v>39</v>
      </c>
      <c r="H67" s="12">
        <v>0</v>
      </c>
      <c r="I67" s="10" t="s">
        <v>39</v>
      </c>
      <c r="J67" s="13">
        <f t="shared" ref="J67:J72" si="11">C67*E67*F67*H67</f>
        <v>0</v>
      </c>
      <c r="K67" s="36"/>
      <c r="L67" s="40" t="s">
        <v>18</v>
      </c>
    </row>
    <row r="68" spans="1:12" ht="35.1" customHeight="1">
      <c r="A68" s="62"/>
      <c r="B68" s="41" t="s">
        <v>34</v>
      </c>
      <c r="C68" s="10">
        <v>0</v>
      </c>
      <c r="D68" s="10" t="s">
        <v>39</v>
      </c>
      <c r="E68" s="20">
        <v>0</v>
      </c>
      <c r="F68" s="10">
        <v>0</v>
      </c>
      <c r="G68" s="10" t="s">
        <v>39</v>
      </c>
      <c r="H68" s="12">
        <v>0</v>
      </c>
      <c r="I68" s="10" t="s">
        <v>39</v>
      </c>
      <c r="J68" s="13">
        <f t="shared" si="11"/>
        <v>0</v>
      </c>
      <c r="K68" s="36"/>
      <c r="L68" s="40" t="s">
        <v>18</v>
      </c>
    </row>
    <row r="69" spans="1:12" ht="35.1" customHeight="1">
      <c r="A69" s="62"/>
      <c r="B69" s="41" t="s">
        <v>34</v>
      </c>
      <c r="C69" s="10">
        <v>0</v>
      </c>
      <c r="D69" s="10" t="s">
        <v>39</v>
      </c>
      <c r="E69" s="20">
        <v>0</v>
      </c>
      <c r="F69" s="10">
        <v>0</v>
      </c>
      <c r="G69" s="10" t="s">
        <v>39</v>
      </c>
      <c r="H69" s="12">
        <v>0</v>
      </c>
      <c r="I69" s="10" t="s">
        <v>39</v>
      </c>
      <c r="J69" s="13">
        <f t="shared" si="11"/>
        <v>0</v>
      </c>
      <c r="K69" s="36"/>
      <c r="L69" s="40" t="s">
        <v>18</v>
      </c>
    </row>
    <row r="70" spans="1:12" ht="35.1" customHeight="1">
      <c r="A70" s="62"/>
      <c r="B70" s="41" t="s">
        <v>34</v>
      </c>
      <c r="C70" s="10">
        <v>0</v>
      </c>
      <c r="D70" s="10" t="s">
        <v>39</v>
      </c>
      <c r="E70" s="20">
        <v>0</v>
      </c>
      <c r="F70" s="10">
        <v>0</v>
      </c>
      <c r="G70" s="10" t="s">
        <v>39</v>
      </c>
      <c r="H70" s="12">
        <v>1</v>
      </c>
      <c r="I70" s="10" t="s">
        <v>39</v>
      </c>
      <c r="J70" s="13">
        <f t="shared" ref="J70" si="12">C70*E70*F70*H70</f>
        <v>0</v>
      </c>
      <c r="K70" s="36"/>
      <c r="L70" s="40" t="s">
        <v>18</v>
      </c>
    </row>
    <row r="71" spans="1:12" ht="35.1" customHeight="1">
      <c r="A71" s="62"/>
      <c r="B71" s="41" t="s">
        <v>34</v>
      </c>
      <c r="C71" s="10">
        <v>0</v>
      </c>
      <c r="D71" s="10" t="s">
        <v>39</v>
      </c>
      <c r="E71" s="20">
        <v>0</v>
      </c>
      <c r="F71" s="10">
        <v>0</v>
      </c>
      <c r="G71" s="10" t="s">
        <v>39</v>
      </c>
      <c r="H71" s="12">
        <v>2</v>
      </c>
      <c r="I71" s="10" t="s">
        <v>39</v>
      </c>
      <c r="J71" s="13">
        <f t="shared" ref="J71" si="13">C71*E71*F71*H71</f>
        <v>0</v>
      </c>
      <c r="K71" s="36"/>
      <c r="L71" s="40" t="s">
        <v>18</v>
      </c>
    </row>
    <row r="72" spans="1:12" ht="35.1" customHeight="1">
      <c r="A72" s="63"/>
      <c r="B72" s="41" t="s">
        <v>34</v>
      </c>
      <c r="C72" s="10">
        <v>0</v>
      </c>
      <c r="D72" s="10" t="s">
        <v>39</v>
      </c>
      <c r="E72" s="20">
        <v>0</v>
      </c>
      <c r="F72" s="10">
        <v>0</v>
      </c>
      <c r="G72" s="10" t="s">
        <v>39</v>
      </c>
      <c r="H72" s="12">
        <v>0</v>
      </c>
      <c r="I72" s="10" t="s">
        <v>39</v>
      </c>
      <c r="J72" s="13">
        <f t="shared" si="11"/>
        <v>0</v>
      </c>
      <c r="K72" s="36"/>
      <c r="L72" s="40" t="s">
        <v>18</v>
      </c>
    </row>
    <row r="73" spans="1:12" ht="15" customHeight="1">
      <c r="A73" s="44"/>
      <c r="B73" s="45"/>
      <c r="C73" s="45"/>
      <c r="D73" s="45"/>
      <c r="E73" s="46"/>
      <c r="F73" s="46"/>
      <c r="G73" s="46"/>
      <c r="H73" s="46"/>
      <c r="I73" s="47" t="s">
        <v>21</v>
      </c>
      <c r="J73" s="48">
        <f>SUM(J67:J72)</f>
        <v>0</v>
      </c>
      <c r="K73" s="48"/>
      <c r="L73" s="49"/>
    </row>
    <row r="74" spans="1:12">
      <c r="B74" s="2" t="s">
        <v>12</v>
      </c>
      <c r="C74" s="2"/>
      <c r="D74" s="3"/>
      <c r="E74" s="3"/>
      <c r="F74" s="3"/>
      <c r="G74" s="3"/>
      <c r="H74" s="3"/>
      <c r="I74" s="3"/>
      <c r="J74" s="25">
        <f>SUM(J73,J65,J58,J51,J32,J19,J12,)</f>
        <v>0</v>
      </c>
      <c r="K74" s="26"/>
      <c r="L74" s="26"/>
    </row>
    <row r="75" spans="1:12">
      <c r="A75" s="6"/>
      <c r="B75" s="6"/>
      <c r="C75" s="6"/>
      <c r="D75" s="6"/>
      <c r="E75" s="6"/>
      <c r="F75" s="6"/>
      <c r="G75" s="6"/>
      <c r="H75" s="6"/>
      <c r="I75" s="6"/>
      <c r="J75" s="6"/>
      <c r="K75" s="6"/>
      <c r="L75" s="6"/>
    </row>
  </sheetData>
  <mergeCells count="18">
    <mergeCell ref="A67:A72"/>
    <mergeCell ref="A66:B66"/>
    <mergeCell ref="A7:A11"/>
    <mergeCell ref="A13:B13"/>
    <mergeCell ref="A60:A64"/>
    <mergeCell ref="A6:B6"/>
    <mergeCell ref="A26:B26"/>
    <mergeCell ref="A42:B42"/>
    <mergeCell ref="A52:B52"/>
    <mergeCell ref="A59:B59"/>
    <mergeCell ref="A14:A18"/>
    <mergeCell ref="A27:A31"/>
    <mergeCell ref="A43:A50"/>
    <mergeCell ref="A53:A57"/>
    <mergeCell ref="A33:B33"/>
    <mergeCell ref="A34:A41"/>
    <mergeCell ref="A20:B20"/>
    <mergeCell ref="A21:A25"/>
  </mergeCells>
  <pageMargins left="0.7" right="0.7" top="0.75" bottom="0.75" header="0.3" footer="0.3"/>
  <pageSetup scale="50" fitToHeight="0"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5E320-764D-43B0-B943-E1D5AAFD6D1F}">
  <sheetPr>
    <tabColor theme="4"/>
  </sheetPr>
  <dimension ref="A3:AB50"/>
  <sheetViews>
    <sheetView zoomScale="70" zoomScaleNormal="70" workbookViewId="0">
      <selection activeCell="I13" sqref="I13"/>
    </sheetView>
  </sheetViews>
  <sheetFormatPr defaultRowHeight="14.45"/>
  <cols>
    <col min="1" max="1" width="17.7109375" bestFit="1" customWidth="1"/>
    <col min="2" max="2" width="23.7109375" bestFit="1" customWidth="1"/>
    <col min="3" max="3" width="11.140625" customWidth="1"/>
    <col min="4" max="4" width="9" bestFit="1" customWidth="1"/>
    <col min="5" max="5" width="13.5703125" customWidth="1"/>
    <col min="6" max="6" width="10.5703125" customWidth="1"/>
    <col min="7" max="7" width="16.140625" bestFit="1" customWidth="1"/>
    <col min="8" max="8" width="10.5703125" customWidth="1"/>
    <col min="9" max="9" width="14.7109375" bestFit="1" customWidth="1"/>
    <col min="10" max="11" width="14.7109375" customWidth="1"/>
    <col min="13" max="13" width="60.7109375" customWidth="1"/>
    <col min="14" max="14" width="62.28515625" customWidth="1"/>
    <col min="18" max="18" width="14.42578125" style="31" bestFit="1" customWidth="1"/>
    <col min="21" max="21" width="10.28515625" bestFit="1" customWidth="1"/>
    <col min="22" max="22" width="10" bestFit="1" customWidth="1"/>
  </cols>
  <sheetData>
    <row r="3" spans="1:28">
      <c r="V3">
        <v>3</v>
      </c>
      <c r="W3">
        <v>5320</v>
      </c>
      <c r="X3">
        <f t="shared" ref="X3:X9" si="0">W3*V3</f>
        <v>15960</v>
      </c>
    </row>
    <row r="4" spans="1:28">
      <c r="V4">
        <v>4</v>
      </c>
      <c r="W4">
        <v>5320</v>
      </c>
      <c r="X4">
        <f t="shared" si="0"/>
        <v>21280</v>
      </c>
    </row>
    <row r="5" spans="1:28">
      <c r="V5">
        <v>3</v>
      </c>
      <c r="W5">
        <v>5320</v>
      </c>
      <c r="X5">
        <f t="shared" si="0"/>
        <v>15960</v>
      </c>
    </row>
    <row r="6" spans="1:28">
      <c r="M6" t="s">
        <v>48</v>
      </c>
      <c r="X6">
        <f t="shared" si="0"/>
        <v>0</v>
      </c>
    </row>
    <row r="7" spans="1:28">
      <c r="A7" s="2" t="s">
        <v>49</v>
      </c>
      <c r="B7" s="3" t="s">
        <v>2</v>
      </c>
      <c r="C7" s="4">
        <v>43525</v>
      </c>
      <c r="D7" s="5" t="s">
        <v>3</v>
      </c>
      <c r="E7" s="4">
        <v>43692</v>
      </c>
      <c r="F7" s="65" t="s">
        <v>50</v>
      </c>
      <c r="G7" s="65"/>
      <c r="H7" s="65"/>
      <c r="I7" s="65"/>
      <c r="J7" s="65"/>
      <c r="K7" s="53"/>
      <c r="L7" s="3" t="s">
        <v>51</v>
      </c>
      <c r="M7" s="3">
        <v>14.1214</v>
      </c>
      <c r="V7">
        <v>2</v>
      </c>
      <c r="W7">
        <v>25000</v>
      </c>
      <c r="X7">
        <f t="shared" si="0"/>
        <v>50000</v>
      </c>
      <c r="AB7">
        <v>25000</v>
      </c>
    </row>
    <row r="8" spans="1:28">
      <c r="F8" s="66"/>
      <c r="G8" s="66"/>
      <c r="H8" s="66"/>
      <c r="I8" s="66"/>
      <c r="J8" s="66"/>
      <c r="K8" s="32"/>
      <c r="L8" s="6"/>
      <c r="M8" t="s">
        <v>52</v>
      </c>
      <c r="V8">
        <v>2</v>
      </c>
      <c r="W8">
        <v>6800</v>
      </c>
      <c r="X8">
        <f t="shared" si="0"/>
        <v>13600</v>
      </c>
      <c r="AB8">
        <v>6800</v>
      </c>
    </row>
    <row r="9" spans="1:28">
      <c r="B9" s="7" t="s">
        <v>6</v>
      </c>
      <c r="C9" s="8" t="s">
        <v>10</v>
      </c>
      <c r="D9" s="8" t="s">
        <v>8</v>
      </c>
      <c r="E9" s="8" t="s">
        <v>28</v>
      </c>
      <c r="F9" s="8" t="s">
        <v>10</v>
      </c>
      <c r="G9" s="8" t="s">
        <v>8</v>
      </c>
      <c r="H9" s="8" t="s">
        <v>11</v>
      </c>
      <c r="I9" s="8" t="s">
        <v>8</v>
      </c>
      <c r="J9" s="8" t="s">
        <v>12</v>
      </c>
      <c r="K9" s="8"/>
      <c r="L9" s="8"/>
      <c r="M9" s="9"/>
      <c r="V9">
        <v>2</v>
      </c>
      <c r="W9">
        <v>4148</v>
      </c>
      <c r="X9">
        <f t="shared" si="0"/>
        <v>8296</v>
      </c>
      <c r="AB9">
        <v>4148</v>
      </c>
    </row>
    <row r="10" spans="1:28" ht="157.5" customHeight="1">
      <c r="B10" s="10" t="s">
        <v>53</v>
      </c>
      <c r="C10" s="10">
        <v>35</v>
      </c>
      <c r="D10" s="10" t="s">
        <v>26</v>
      </c>
      <c r="E10" s="11">
        <v>186.05</v>
      </c>
      <c r="F10" s="12">
        <v>1</v>
      </c>
      <c r="G10" s="12" t="s">
        <v>17</v>
      </c>
      <c r="H10" s="12">
        <v>1</v>
      </c>
      <c r="I10" s="12" t="s">
        <v>17</v>
      </c>
      <c r="J10" s="13">
        <f>C10*E10*F10*H10</f>
        <v>6511.75</v>
      </c>
      <c r="K10" s="13"/>
      <c r="L10" s="14"/>
      <c r="M10" s="54" t="s">
        <v>54</v>
      </c>
      <c r="N10">
        <v>91.954999999999998</v>
      </c>
      <c r="R10" s="31">
        <v>91955</v>
      </c>
      <c r="U10">
        <v>1</v>
      </c>
      <c r="V10">
        <v>2</v>
      </c>
      <c r="W10">
        <v>12500</v>
      </c>
      <c r="X10">
        <f>W10*V10*U10</f>
        <v>25000</v>
      </c>
      <c r="AB10">
        <v>12500</v>
      </c>
    </row>
    <row r="11" spans="1:28">
      <c r="B11" s="15"/>
      <c r="C11" s="16"/>
      <c r="D11" s="16"/>
      <c r="E11" s="17"/>
      <c r="F11" s="17"/>
      <c r="G11" s="17"/>
      <c r="H11" s="17"/>
      <c r="I11" s="18" t="s">
        <v>21</v>
      </c>
      <c r="J11" s="19">
        <f>SUM(J10)</f>
        <v>6511.75</v>
      </c>
      <c r="K11" s="19">
        <v>6511.75</v>
      </c>
      <c r="L11" s="19"/>
      <c r="M11" s="19"/>
      <c r="U11">
        <v>1</v>
      </c>
      <c r="V11">
        <v>2</v>
      </c>
      <c r="W11">
        <v>400</v>
      </c>
      <c r="X11">
        <f>W11*V11*U11</f>
        <v>800</v>
      </c>
      <c r="AB11">
        <v>400</v>
      </c>
    </row>
    <row r="12" spans="1:28">
      <c r="B12" s="7" t="s">
        <v>55</v>
      </c>
      <c r="C12" s="8" t="s">
        <v>10</v>
      </c>
      <c r="D12" s="8" t="s">
        <v>8</v>
      </c>
      <c r="E12" s="8" t="s">
        <v>28</v>
      </c>
      <c r="F12" s="8" t="s">
        <v>10</v>
      </c>
      <c r="G12" s="8" t="s">
        <v>8</v>
      </c>
      <c r="H12" s="8" t="s">
        <v>11</v>
      </c>
      <c r="I12" s="8" t="s">
        <v>8</v>
      </c>
      <c r="J12" s="8" t="s">
        <v>12</v>
      </c>
      <c r="K12" s="8"/>
      <c r="L12" s="8"/>
      <c r="M12" s="9"/>
      <c r="N12" s="28" t="s">
        <v>56</v>
      </c>
      <c r="X12">
        <f>SUM(X3:X11)</f>
        <v>150896</v>
      </c>
      <c r="AB12">
        <f>SUM(AB7:AB11)*2</f>
        <v>97696</v>
      </c>
    </row>
    <row r="13" spans="1:28" ht="122.25" customHeight="1">
      <c r="A13" s="29"/>
      <c r="B13" s="10" t="s">
        <v>57</v>
      </c>
      <c r="C13" s="10">
        <f>12/8</f>
        <v>1.5</v>
      </c>
      <c r="D13" s="10" t="s">
        <v>26</v>
      </c>
      <c r="E13" s="20">
        <v>376.73318509496227</v>
      </c>
      <c r="F13" s="10">
        <v>3</v>
      </c>
      <c r="G13" s="10" t="s">
        <v>55</v>
      </c>
      <c r="H13" s="12">
        <v>1</v>
      </c>
      <c r="I13" s="10" t="s">
        <v>17</v>
      </c>
      <c r="J13" s="13">
        <f>C13*E13*F13*H13</f>
        <v>1695.2993329273304</v>
      </c>
      <c r="K13" s="33"/>
      <c r="L13" s="21"/>
      <c r="M13" s="67" t="s">
        <v>58</v>
      </c>
      <c r="N13" s="27" t="s">
        <v>59</v>
      </c>
      <c r="O13">
        <f>31*665*3+330</f>
        <v>62175</v>
      </c>
      <c r="P13">
        <v>82890</v>
      </c>
      <c r="Q13">
        <f>P13-O13</f>
        <v>20715</v>
      </c>
      <c r="R13" s="31">
        <v>62835</v>
      </c>
      <c r="U13">
        <f>12+3+8+8</f>
        <v>31</v>
      </c>
    </row>
    <row r="14" spans="1:28" ht="15" customHeight="1">
      <c r="B14" s="35" t="s">
        <v>60</v>
      </c>
      <c r="C14" s="10">
        <f>3/8</f>
        <v>0.375</v>
      </c>
      <c r="D14" s="10" t="s">
        <v>26</v>
      </c>
      <c r="E14" s="20">
        <v>376.73318509496227</v>
      </c>
      <c r="F14" s="10">
        <v>3</v>
      </c>
      <c r="G14" s="10" t="s">
        <v>55</v>
      </c>
      <c r="H14" s="12">
        <v>1</v>
      </c>
      <c r="I14" s="10" t="s">
        <v>17</v>
      </c>
      <c r="J14" s="13">
        <f t="shared" ref="J14:J17" si="1">C14*E14*F14*H14</f>
        <v>423.8248332318326</v>
      </c>
      <c r="K14" s="33"/>
      <c r="L14" s="36"/>
      <c r="M14" s="68"/>
      <c r="N14" s="27"/>
    </row>
    <row r="15" spans="1:28" ht="15" customHeight="1">
      <c r="B15" s="35" t="s">
        <v>61</v>
      </c>
      <c r="C15" s="10">
        <f>8/8</f>
        <v>1</v>
      </c>
      <c r="D15" s="10" t="s">
        <v>26</v>
      </c>
      <c r="E15" s="20">
        <v>376.73318509496227</v>
      </c>
      <c r="F15" s="10">
        <v>3</v>
      </c>
      <c r="G15" s="10" t="s">
        <v>55</v>
      </c>
      <c r="H15" s="12">
        <v>1</v>
      </c>
      <c r="I15" s="10" t="s">
        <v>17</v>
      </c>
      <c r="J15" s="13">
        <f t="shared" si="1"/>
        <v>1130.1995552848869</v>
      </c>
      <c r="K15" s="33"/>
      <c r="L15" s="36"/>
      <c r="M15" s="68"/>
      <c r="N15" s="27"/>
      <c r="O15">
        <f>700*31</f>
        <v>21700</v>
      </c>
    </row>
    <row r="16" spans="1:28" ht="15" customHeight="1">
      <c r="B16" s="35" t="s">
        <v>62</v>
      </c>
      <c r="C16" s="10">
        <f>8/8</f>
        <v>1</v>
      </c>
      <c r="D16" s="10" t="s">
        <v>26</v>
      </c>
      <c r="E16" s="20">
        <v>376.73318509496227</v>
      </c>
      <c r="F16" s="10">
        <v>3</v>
      </c>
      <c r="G16" s="10" t="s">
        <v>55</v>
      </c>
      <c r="H16" s="12">
        <v>1</v>
      </c>
      <c r="I16" s="10" t="s">
        <v>17</v>
      </c>
      <c r="J16" s="13">
        <f t="shared" si="1"/>
        <v>1130.1995552848869</v>
      </c>
      <c r="K16" s="33"/>
      <c r="L16" s="36"/>
      <c r="M16" s="68"/>
      <c r="N16" s="27"/>
    </row>
    <row r="17" spans="2:14" ht="15" customHeight="1">
      <c r="B17" s="35" t="s">
        <v>63</v>
      </c>
      <c r="C17" s="10">
        <v>1</v>
      </c>
      <c r="D17" s="10" t="s">
        <v>64</v>
      </c>
      <c r="E17" s="20">
        <f>330/$M$7</f>
        <v>23.3687877972439</v>
      </c>
      <c r="F17" s="10">
        <v>3</v>
      </c>
      <c r="G17" s="10" t="s">
        <v>55</v>
      </c>
      <c r="H17" s="12">
        <v>1</v>
      </c>
      <c r="I17" s="10" t="s">
        <v>17</v>
      </c>
      <c r="J17" s="13">
        <f t="shared" si="1"/>
        <v>70.106363391731705</v>
      </c>
      <c r="K17" s="33"/>
      <c r="L17" s="36"/>
      <c r="M17" s="68"/>
      <c r="N17" s="27"/>
    </row>
    <row r="18" spans="2:14">
      <c r="B18" s="15"/>
      <c r="C18" s="16"/>
      <c r="D18" s="16"/>
      <c r="E18" s="17"/>
      <c r="F18" s="17"/>
      <c r="G18" s="17"/>
      <c r="H18" s="17"/>
      <c r="I18" s="18" t="s">
        <v>21</v>
      </c>
      <c r="J18" s="19">
        <f>SUM(J13:J17)</f>
        <v>4449.6296401206682</v>
      </c>
      <c r="K18" s="19">
        <v>4449.6296401206682</v>
      </c>
      <c r="L18" s="19"/>
      <c r="M18" s="19"/>
    </row>
    <row r="19" spans="2:14">
      <c r="B19" s="7" t="s">
        <v>65</v>
      </c>
      <c r="C19" s="8" t="s">
        <v>10</v>
      </c>
      <c r="D19" s="8" t="s">
        <v>8</v>
      </c>
      <c r="E19" s="8" t="s">
        <v>28</v>
      </c>
      <c r="F19" s="8" t="s">
        <v>10</v>
      </c>
      <c r="G19" s="8" t="s">
        <v>8</v>
      </c>
      <c r="H19" s="8" t="s">
        <v>11</v>
      </c>
      <c r="I19" s="8" t="s">
        <v>8</v>
      </c>
      <c r="J19" s="8" t="s">
        <v>12</v>
      </c>
      <c r="K19" s="8"/>
      <c r="L19" s="8"/>
      <c r="M19" s="9"/>
    </row>
    <row r="20" spans="2:14" ht="15" customHeight="1">
      <c r="B20" s="10" t="s">
        <v>57</v>
      </c>
      <c r="C20" s="10">
        <v>3</v>
      </c>
      <c r="D20" s="10" t="s">
        <v>26</v>
      </c>
      <c r="E20" s="11">
        <f>5320/$M$7</f>
        <v>376.73318509496227</v>
      </c>
      <c r="F20" s="10">
        <v>1</v>
      </c>
      <c r="G20" s="10" t="s">
        <v>66</v>
      </c>
      <c r="H20" s="12">
        <v>1</v>
      </c>
      <c r="I20" s="22" t="s">
        <v>17</v>
      </c>
      <c r="J20" s="13">
        <f t="shared" ref="J20:J26" si="2">C20*E20*F20*H20</f>
        <v>1130.1995552848869</v>
      </c>
      <c r="K20" s="13"/>
      <c r="L20" s="14"/>
      <c r="M20" s="69" t="s">
        <v>67</v>
      </c>
      <c r="N20" s="71" t="s">
        <v>68</v>
      </c>
    </row>
    <row r="21" spans="2:14">
      <c r="B21" s="1" t="s">
        <v>60</v>
      </c>
      <c r="C21" s="10">
        <v>4</v>
      </c>
      <c r="D21" s="10" t="s">
        <v>26</v>
      </c>
      <c r="E21" s="11">
        <f>5320/$M$7</f>
        <v>376.73318509496227</v>
      </c>
      <c r="F21" s="10">
        <v>1</v>
      </c>
      <c r="G21" s="10" t="s">
        <v>66</v>
      </c>
      <c r="H21" s="12">
        <v>1</v>
      </c>
      <c r="I21" s="22" t="s">
        <v>17</v>
      </c>
      <c r="J21" s="13">
        <f t="shared" si="2"/>
        <v>1506.9327403798491</v>
      </c>
      <c r="K21" s="13"/>
      <c r="L21" s="23"/>
      <c r="M21" s="70"/>
      <c r="N21" s="71"/>
    </row>
    <row r="22" spans="2:14" ht="15" customHeight="1">
      <c r="B22" s="35" t="s">
        <v>61</v>
      </c>
      <c r="C22" s="10">
        <v>3</v>
      </c>
      <c r="D22" s="10" t="s">
        <v>26</v>
      </c>
      <c r="E22" s="11">
        <f>5320/$M$7</f>
        <v>376.73318509496227</v>
      </c>
      <c r="F22" s="10">
        <v>1</v>
      </c>
      <c r="G22" s="10" t="s">
        <v>66</v>
      </c>
      <c r="H22" s="12">
        <v>1</v>
      </c>
      <c r="I22" s="22" t="s">
        <v>17</v>
      </c>
      <c r="J22" s="13">
        <f t="shared" si="2"/>
        <v>1130.1995552848869</v>
      </c>
      <c r="K22" s="13"/>
      <c r="L22" s="23"/>
      <c r="M22" s="70"/>
      <c r="N22" s="71"/>
    </row>
    <row r="23" spans="2:14" ht="15" customHeight="1">
      <c r="B23" s="35" t="s">
        <v>69</v>
      </c>
      <c r="C23" s="1">
        <v>4</v>
      </c>
      <c r="D23" s="1" t="s">
        <v>26</v>
      </c>
      <c r="E23" s="34">
        <v>50</v>
      </c>
      <c r="F23" s="1">
        <v>1</v>
      </c>
      <c r="G23" s="1" t="s">
        <v>66</v>
      </c>
      <c r="H23" s="12">
        <v>10</v>
      </c>
      <c r="I23" s="22" t="s">
        <v>70</v>
      </c>
      <c r="J23" s="13">
        <f t="shared" si="2"/>
        <v>2000</v>
      </c>
      <c r="K23" s="33"/>
      <c r="L23" s="36"/>
      <c r="M23" s="70"/>
      <c r="N23" s="55"/>
    </row>
    <row r="24" spans="2:14" ht="15" customHeight="1">
      <c r="B24" s="35" t="s">
        <v>71</v>
      </c>
      <c r="C24" s="1">
        <v>4</v>
      </c>
      <c r="D24" s="1" t="s">
        <v>26</v>
      </c>
      <c r="E24" s="34">
        <v>100</v>
      </c>
      <c r="F24" s="1">
        <v>1</v>
      </c>
      <c r="G24" s="1" t="s">
        <v>66</v>
      </c>
      <c r="H24" s="12">
        <v>1</v>
      </c>
      <c r="I24" s="22" t="s">
        <v>17</v>
      </c>
      <c r="J24" s="13">
        <f t="shared" si="2"/>
        <v>400</v>
      </c>
      <c r="K24" s="33"/>
      <c r="L24" s="36"/>
      <c r="M24" s="70"/>
      <c r="N24" s="55"/>
    </row>
    <row r="25" spans="2:14" ht="68.25" customHeight="1">
      <c r="B25" s="35" t="s">
        <v>72</v>
      </c>
      <c r="C25" s="1">
        <v>1</v>
      </c>
      <c r="D25" s="1"/>
      <c r="E25" s="34">
        <v>10</v>
      </c>
      <c r="F25" s="1">
        <v>1</v>
      </c>
      <c r="G25" s="1" t="s">
        <v>66</v>
      </c>
      <c r="H25" s="1">
        <v>10</v>
      </c>
      <c r="I25" s="1" t="s">
        <v>70</v>
      </c>
      <c r="J25" s="13">
        <f t="shared" si="2"/>
        <v>100</v>
      </c>
      <c r="K25" s="33"/>
      <c r="L25" s="36"/>
      <c r="M25" s="70"/>
      <c r="N25" s="55"/>
    </row>
    <row r="26" spans="2:14" ht="15" customHeight="1">
      <c r="B26" s="35" t="s">
        <v>73</v>
      </c>
      <c r="C26" s="1">
        <v>4</v>
      </c>
      <c r="D26" s="1" t="s">
        <v>26</v>
      </c>
      <c r="E26" s="34">
        <v>25</v>
      </c>
      <c r="F26" s="1">
        <v>1</v>
      </c>
      <c r="G26" s="1" t="s">
        <v>74</v>
      </c>
      <c r="H26" s="1">
        <v>10</v>
      </c>
      <c r="I26" s="1" t="s">
        <v>70</v>
      </c>
      <c r="J26" s="13">
        <f t="shared" si="2"/>
        <v>1000</v>
      </c>
      <c r="K26" s="33"/>
      <c r="L26" s="36"/>
      <c r="M26" s="70"/>
      <c r="N26" s="55"/>
    </row>
    <row r="27" spans="2:14">
      <c r="B27" s="15"/>
      <c r="C27" s="16"/>
      <c r="D27" s="16"/>
      <c r="E27" s="17"/>
      <c r="F27" s="17"/>
      <c r="G27" s="17"/>
      <c r="H27" s="17"/>
      <c r="I27" s="18" t="s">
        <v>21</v>
      </c>
      <c r="J27" s="19">
        <f>SUM(J20:J26)</f>
        <v>7267.331850949623</v>
      </c>
      <c r="K27" s="19">
        <v>10721.03332530769</v>
      </c>
      <c r="L27" s="19"/>
      <c r="M27" s="19"/>
    </row>
    <row r="28" spans="2:14">
      <c r="B28" s="7" t="s">
        <v>75</v>
      </c>
      <c r="C28" s="8" t="s">
        <v>10</v>
      </c>
      <c r="D28" s="8" t="s">
        <v>8</v>
      </c>
      <c r="E28" s="8" t="s">
        <v>28</v>
      </c>
      <c r="F28" s="8" t="s">
        <v>10</v>
      </c>
      <c r="G28" s="8" t="s">
        <v>8</v>
      </c>
      <c r="H28" s="8" t="s">
        <v>11</v>
      </c>
      <c r="I28" s="8" t="s">
        <v>8</v>
      </c>
      <c r="J28" s="8" t="s">
        <v>12</v>
      </c>
      <c r="K28" s="8"/>
      <c r="L28" s="8"/>
      <c r="M28" s="9"/>
    </row>
    <row r="29" spans="2:14">
      <c r="B29" s="10" t="s">
        <v>75</v>
      </c>
      <c r="C29" s="10">
        <v>5</v>
      </c>
      <c r="D29" s="10" t="s">
        <v>76</v>
      </c>
      <c r="E29" s="34">
        <v>30</v>
      </c>
      <c r="F29" s="10">
        <v>1</v>
      </c>
      <c r="G29" s="10" t="s">
        <v>17</v>
      </c>
      <c r="H29" s="12">
        <v>1</v>
      </c>
      <c r="I29" s="22" t="s">
        <v>70</v>
      </c>
      <c r="J29" s="13">
        <f t="shared" ref="J29" si="3">C29*E29*F29*H29</f>
        <v>150</v>
      </c>
      <c r="K29" s="13"/>
      <c r="L29" s="14"/>
      <c r="M29" s="55"/>
    </row>
    <row r="30" spans="2:14">
      <c r="B30" s="15"/>
      <c r="C30" s="16"/>
      <c r="D30" s="16"/>
      <c r="E30" s="17"/>
      <c r="F30" s="17"/>
      <c r="G30" s="17"/>
      <c r="H30" s="17"/>
      <c r="I30" s="18" t="s">
        <v>21</v>
      </c>
      <c r="J30" s="19">
        <f>SUM(J29)</f>
        <v>150</v>
      </c>
      <c r="K30" s="19"/>
      <c r="L30" s="19"/>
      <c r="M30" s="19"/>
    </row>
    <row r="31" spans="2:14">
      <c r="B31" s="7" t="s">
        <v>77</v>
      </c>
      <c r="C31" s="8" t="s">
        <v>10</v>
      </c>
      <c r="D31" s="8" t="s">
        <v>8</v>
      </c>
      <c r="E31" s="8" t="s">
        <v>28</v>
      </c>
      <c r="F31" s="8" t="s">
        <v>10</v>
      </c>
      <c r="G31" s="8" t="s">
        <v>8</v>
      </c>
      <c r="H31" s="8" t="s">
        <v>11</v>
      </c>
      <c r="I31" s="8" t="s">
        <v>8</v>
      </c>
      <c r="J31" s="8" t="s">
        <v>12</v>
      </c>
      <c r="K31" s="8"/>
      <c r="L31" s="8"/>
      <c r="M31" s="9"/>
    </row>
    <row r="32" spans="2:14">
      <c r="B32" s="10" t="s">
        <v>78</v>
      </c>
      <c r="C32" s="10">
        <v>1</v>
      </c>
      <c r="D32" s="10" t="s">
        <v>79</v>
      </c>
      <c r="E32" s="11">
        <f>25000/$M$7</f>
        <v>1770.3627119124167</v>
      </c>
      <c r="F32" s="10">
        <v>3</v>
      </c>
      <c r="G32" s="10" t="s">
        <v>80</v>
      </c>
      <c r="H32" s="12">
        <v>1</v>
      </c>
      <c r="I32" s="10" t="s">
        <v>70</v>
      </c>
      <c r="J32" s="13">
        <f t="shared" ref="J32:J36" si="4">C32*E32*F32*H32</f>
        <v>5311.08813573725</v>
      </c>
      <c r="K32" s="13"/>
      <c r="L32" s="14"/>
      <c r="M32" s="72" t="s">
        <v>81</v>
      </c>
      <c r="N32" s="71" t="s">
        <v>82</v>
      </c>
    </row>
    <row r="33" spans="1:18">
      <c r="B33" s="10" t="s">
        <v>83</v>
      </c>
      <c r="C33" s="10">
        <v>5</v>
      </c>
      <c r="D33" s="10" t="s">
        <v>26</v>
      </c>
      <c r="E33" s="34">
        <v>120</v>
      </c>
      <c r="F33" s="10">
        <v>3</v>
      </c>
      <c r="G33" s="10" t="s">
        <v>80</v>
      </c>
      <c r="H33" s="12">
        <v>1</v>
      </c>
      <c r="I33" s="10" t="s">
        <v>70</v>
      </c>
      <c r="J33" s="13">
        <f t="shared" si="4"/>
        <v>1800</v>
      </c>
      <c r="K33" s="13"/>
      <c r="L33" s="14"/>
      <c r="M33" s="73"/>
      <c r="N33" s="71"/>
    </row>
    <row r="34" spans="1:18">
      <c r="B34" s="1" t="s">
        <v>84</v>
      </c>
      <c r="C34" s="1">
        <v>5</v>
      </c>
      <c r="D34" s="1" t="s">
        <v>26</v>
      </c>
      <c r="E34" s="34">
        <v>100</v>
      </c>
      <c r="F34" s="1">
        <v>3</v>
      </c>
      <c r="G34" s="1" t="s">
        <v>80</v>
      </c>
      <c r="H34" s="12">
        <v>1</v>
      </c>
      <c r="I34" s="1" t="s">
        <v>70</v>
      </c>
      <c r="J34" s="13">
        <f t="shared" si="4"/>
        <v>1500</v>
      </c>
      <c r="K34" s="13"/>
      <c r="L34" s="23"/>
      <c r="M34" s="73"/>
      <c r="N34" s="71"/>
    </row>
    <row r="35" spans="1:18">
      <c r="B35" s="1" t="s">
        <v>85</v>
      </c>
      <c r="C35" s="10">
        <v>1</v>
      </c>
      <c r="D35" s="10" t="s">
        <v>86</v>
      </c>
      <c r="E35" s="11">
        <f>4148/$M$7</f>
        <v>293.73858116050815</v>
      </c>
      <c r="F35" s="10">
        <v>3</v>
      </c>
      <c r="G35" s="10" t="s">
        <v>80</v>
      </c>
      <c r="H35" s="12">
        <v>1</v>
      </c>
      <c r="I35" s="22" t="s">
        <v>70</v>
      </c>
      <c r="J35" s="13">
        <f t="shared" si="4"/>
        <v>881.21574348152444</v>
      </c>
      <c r="K35" s="13"/>
      <c r="L35" s="23"/>
      <c r="M35" s="73"/>
      <c r="N35" s="71"/>
    </row>
    <row r="36" spans="1:18">
      <c r="B36" s="1" t="s">
        <v>87</v>
      </c>
      <c r="C36" s="1">
        <v>1</v>
      </c>
      <c r="D36" s="1" t="s">
        <v>8</v>
      </c>
      <c r="E36" s="11">
        <f>400/$M$7</f>
        <v>28.325803390598669</v>
      </c>
      <c r="F36" s="1">
        <v>3</v>
      </c>
      <c r="G36" s="1" t="s">
        <v>88</v>
      </c>
      <c r="H36" s="12">
        <v>1</v>
      </c>
      <c r="I36" s="22" t="s">
        <v>70</v>
      </c>
      <c r="J36" s="13">
        <f t="shared" si="4"/>
        <v>84.977410171796009</v>
      </c>
      <c r="K36" s="13"/>
      <c r="L36" s="23"/>
      <c r="M36" s="74"/>
      <c r="N36" s="71"/>
      <c r="Q36">
        <v>5000</v>
      </c>
      <c r="R36" s="31">
        <f>83696-2000-2000</f>
        <v>79696</v>
      </c>
    </row>
    <row r="37" spans="1:18">
      <c r="B37" s="15"/>
      <c r="C37" s="16"/>
      <c r="D37" s="16"/>
      <c r="E37" s="17"/>
      <c r="F37" s="17"/>
      <c r="G37" s="17"/>
      <c r="H37" s="17"/>
      <c r="I37" s="18"/>
      <c r="J37" s="19">
        <f>SUM(J32:J36)</f>
        <v>9577.2812893905684</v>
      </c>
      <c r="K37" s="19">
        <v>5572.8185590663816</v>
      </c>
      <c r="L37" s="19"/>
      <c r="M37" s="19"/>
    </row>
    <row r="38" spans="1:18">
      <c r="B38" s="7" t="s">
        <v>89</v>
      </c>
      <c r="C38" s="8"/>
      <c r="D38" s="8"/>
      <c r="E38" s="8"/>
      <c r="F38" s="8"/>
      <c r="G38" s="8"/>
      <c r="H38" s="8"/>
      <c r="I38" s="8"/>
      <c r="J38" s="8"/>
      <c r="K38" s="8"/>
      <c r="L38" s="8"/>
      <c r="M38" s="9"/>
      <c r="N38" t="s">
        <v>90</v>
      </c>
    </row>
    <row r="39" spans="1:18">
      <c r="B39" s="15"/>
      <c r="C39" s="16"/>
      <c r="D39" s="16"/>
      <c r="E39" s="17"/>
      <c r="F39" s="17"/>
      <c r="G39" s="17"/>
      <c r="H39" s="17" t="s">
        <v>21</v>
      </c>
      <c r="I39" s="24">
        <v>0.1</v>
      </c>
      <c r="J39" s="19">
        <f>I39*SUM(J37,J27,J30,J18,J11)</f>
        <v>2795.5992780460861</v>
      </c>
      <c r="K39" s="19">
        <v>2725.5231524494739</v>
      </c>
      <c r="L39" s="19"/>
      <c r="M39" s="19"/>
    </row>
    <row r="40" spans="1:18">
      <c r="B40" s="2" t="s">
        <v>21</v>
      </c>
      <c r="C40" s="2"/>
      <c r="D40" s="3"/>
      <c r="E40" s="3"/>
      <c r="F40" s="3"/>
      <c r="G40" s="3"/>
      <c r="H40" s="3"/>
      <c r="I40" s="3"/>
      <c r="J40" s="25">
        <f>SUM(J39,J37,J30,J27,J18,J11)</f>
        <v>30751.592058506943</v>
      </c>
      <c r="K40" s="25">
        <v>29980.754676944212</v>
      </c>
      <c r="L40" s="26"/>
      <c r="M40" s="26"/>
      <c r="R40" s="31">
        <f>SUM(R10:R39)</f>
        <v>234486</v>
      </c>
    </row>
    <row r="41" spans="1:18" ht="5.0999999999999996" customHeight="1">
      <c r="A41" s="6"/>
      <c r="B41" s="6"/>
      <c r="C41" s="6"/>
      <c r="D41" s="6"/>
      <c r="E41" s="6"/>
      <c r="F41" s="6"/>
      <c r="G41" s="6"/>
      <c r="H41" s="6"/>
      <c r="I41" s="6"/>
      <c r="J41" s="6"/>
      <c r="K41" s="6"/>
      <c r="L41" s="6"/>
      <c r="M41" s="6"/>
    </row>
    <row r="43" spans="1:18">
      <c r="R43" s="31">
        <f>R40/14.1214</f>
        <v>16605.010834619796</v>
      </c>
    </row>
    <row r="44" spans="1:18">
      <c r="J44" s="29"/>
      <c r="K44" s="29"/>
      <c r="R44" s="31">
        <f>R43*1.1</f>
        <v>18265.511918081778</v>
      </c>
    </row>
    <row r="46" spans="1:18">
      <c r="J46" s="30"/>
      <c r="K46" s="30"/>
    </row>
    <row r="47" spans="1:18">
      <c r="J47" s="30"/>
      <c r="K47" s="30"/>
      <c r="N47" s="30"/>
    </row>
    <row r="50" spans="14:14">
      <c r="N50">
        <f>(23000*2)+(6800*2)+(4648*2)+(5000*2)+(400*2)</f>
        <v>79696</v>
      </c>
    </row>
  </sheetData>
  <mergeCells count="6">
    <mergeCell ref="F7:J8"/>
    <mergeCell ref="M13:M17"/>
    <mergeCell ref="M20:M26"/>
    <mergeCell ref="N20:N22"/>
    <mergeCell ref="M32:M36"/>
    <mergeCell ref="N32:N3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ountrySpecific xmlns="84a72338-c793-4a93-b09d-3a451c25ae4f" xsi:nil="true"/>
    <DocType xmlns="84a72338-c793-4a93-b09d-3a451c25ae4f" xsi:nil="true"/>
    <TaxCatchAll xmlns="4d256f3b-dedf-4c1e-9f8b-952dd77fa111"/>
    <TaxKeywordTaxHTField xmlns="4d256f3b-dedf-4c1e-9f8b-952dd77fa111">
      <Terms xmlns="http://schemas.microsoft.com/office/infopath/2007/PartnerControls"/>
    </TaxKeywordTaxHTField>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7CA3FB2D7CDBA4C8C9004CF41AECEA2" ma:contentTypeVersion="18" ma:contentTypeDescription="Create a new document." ma:contentTypeScope="" ma:versionID="76e7014c7cc864cfe0ad6c538885f0d1">
  <xsd:schema xmlns:xsd="http://www.w3.org/2001/XMLSchema" xmlns:xs="http://www.w3.org/2001/XMLSchema" xmlns:p="http://schemas.microsoft.com/office/2006/metadata/properties" xmlns:ns2="84a72338-c793-4a93-b09d-3a451c25ae4f" xmlns:ns3="4d256f3b-dedf-4c1e-9f8b-952dd77fa111" targetNamespace="http://schemas.microsoft.com/office/2006/metadata/properties" ma:root="true" ma:fieldsID="b3ffa844b03c0a3da9b594e3c6c9d113" ns2:_="" ns3:_="">
    <xsd:import namespace="84a72338-c793-4a93-b09d-3a451c25ae4f"/>
    <xsd:import namespace="4d256f3b-dedf-4c1e-9f8b-952dd77fa11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DateTaken" minOccurs="0"/>
                <xsd:element ref="ns2:MediaServiceGenerationTime" minOccurs="0"/>
                <xsd:element ref="ns2:MediaServiceEventHashCode" minOccurs="0"/>
                <xsd:element ref="ns2:DocType" minOccurs="0"/>
                <xsd:element ref="ns2:CountrySpecific" minOccurs="0"/>
                <xsd:element ref="ns3:TaxKeywordTaxHTField" minOccurs="0"/>
                <xsd:element ref="ns3:TaxCatchAll" minOccurs="0"/>
                <xsd:element ref="ns2:MediaServiceAutoKeyPoints" minOccurs="0"/>
                <xsd:element ref="ns2:MediaServiceKeyPoint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a72338-c793-4a93-b09d-3a451c25ae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DocType" ma:index="17" nillable="true" ma:displayName="Type of File" ma:description="Define item by file type (i.e. Factsheet vs Newsletter)" ma:format="Dropdown" ma:internalName="DocType">
      <xsd:simpleType>
        <xsd:restriction base="dms:Text">
          <xsd:maxLength value="255"/>
        </xsd:restriction>
      </xsd:simpleType>
    </xsd:element>
    <xsd:element name="CountrySpecific" ma:index="18" nillable="true" ma:displayName="Country " ma:description="If item is country specific, please state which country. " ma:format="Dropdown" ma:indexed="true" ma:internalName="CountrySpecific">
      <xsd:simpleType>
        <xsd:restriction base="dms:Text">
          <xsd:maxLength value="255"/>
        </xsd:restriction>
      </xsd:simpleType>
    </xsd:element>
    <xsd:element name="MediaServiceAutoKeyPoints" ma:index="22" nillable="true" ma:displayName="MediaServiceAutoKeyPoints" ma:hidden="true" ma:internalName="MediaServiceAutoKeyPoints" ma:readOnly="true">
      <xsd:simpleType>
        <xsd:restriction base="dms:Note"/>
      </xsd:simpleType>
    </xsd:element>
    <xsd:element name="MediaServiceKeyPoints" ma:index="23" nillable="true" ma:displayName="KeyPoints" ma:internalName="MediaServiceKeyPoints" ma:readOnly="true">
      <xsd:simpleType>
        <xsd:restriction base="dms:Note">
          <xsd:maxLength value="255"/>
        </xsd:restriction>
      </xsd:simpleType>
    </xsd:element>
    <xsd:element name="MediaServiceLocation" ma:index="24" nillable="true" ma:displayName="Location" ma:internalName="MediaServiceLocation" ma:readOnly="true">
      <xsd:simpleType>
        <xsd:restriction base="dms:Text"/>
      </xsd:simpleType>
    </xsd:element>
    <xsd:element name="MediaLengthInSeconds" ma:index="2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256f3b-dedf-4c1e-9f8b-952dd77fa111"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KeywordTaxHTField" ma:index="20" nillable="true" ma:taxonomy="true" ma:internalName="TaxKeywordTaxHTField" ma:taxonomyFieldName="TaxKeyword" ma:displayName="Enterprise Keywords" ma:fieldId="{23f27201-bee3-471e-b2e7-b64fd8b7ca38}" ma:taxonomyMulti="true" ma:sspId="fe952b0e-87b1-4651-bd97-4ae9bbb31ca5" ma:termSetId="00000000-0000-0000-0000-000000000000" ma:anchorId="00000000-0000-0000-0000-000000000000" ma:open="true" ma:isKeyword="true">
      <xsd:complexType>
        <xsd:sequence>
          <xsd:element ref="pc:Terms" minOccurs="0" maxOccurs="1"/>
        </xsd:sequence>
      </xsd:complexType>
    </xsd:element>
    <xsd:element name="TaxCatchAll" ma:index="21" nillable="true" ma:displayName="Taxonomy Catch All Column" ma:hidden="true" ma:list="{d2153a11-430d-4d0c-9212-ceddb6f3d243}" ma:internalName="TaxCatchAll" ma:showField="CatchAllData" ma:web="4d256f3b-dedf-4c1e-9f8b-952dd77fa1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C984E97-0D7C-469C-BE80-5C5DE0246536}"/>
</file>

<file path=customXml/itemProps2.xml><?xml version="1.0" encoding="utf-8"?>
<ds:datastoreItem xmlns:ds="http://schemas.openxmlformats.org/officeDocument/2006/customXml" ds:itemID="{33DFBFFB-C8E8-48BF-B513-B0500FFC6064}"/>
</file>

<file path=customXml/itemProps3.xml><?xml version="1.0" encoding="utf-8"?>
<ds:datastoreItem xmlns:ds="http://schemas.openxmlformats.org/officeDocument/2006/customXml" ds:itemID="{BEE23238-2D7A-4CEB-87D7-42EB8362B10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Micah Johnston</dc:creator>
  <cp:keywords/>
  <dc:description/>
  <cp:lastModifiedBy>Darren Harvey</cp:lastModifiedBy>
  <cp:revision/>
  <dcterms:created xsi:type="dcterms:W3CDTF">2019-02-04T17:33:06Z</dcterms:created>
  <dcterms:modified xsi:type="dcterms:W3CDTF">2021-09-07T12:26:37Z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0x01010017CA3FB2D7CDBA4C8C9004CF41AECEA2</vt:lpwstr>
  </property>
  <property fmtid="{D5CDD505-2E9C-101B-9397-08002B2CF9AE}" pid="3" name="TaxKeyword">
    <vt:lpwstr/>
  </property>
</Properties>
</file>